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1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'баланс'!$A$1:$G$115</definedName>
    <definedName name="_xlnm.Print_Area" localSheetId="0">'НАЧАЛО'!$A$1:$I$58</definedName>
    <definedName name="_xlnm.Print_Area" localSheetId="3">'ОПП'!$A$1:$E$58</definedName>
    <definedName name="_xlnm.Print_Area" localSheetId="1">'ОПР'!$A$1:$G$62</definedName>
    <definedName name="_xlnm.Print_Area" localSheetId="4">'СК'!$A$1:$O$62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'СК'!$A$1:$O$51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color indexed="10"/>
            <rFont val="Tahoma"/>
            <family val="2"/>
          </rPr>
          <t>Euraaudit BX Внимание:
Имената на представляващия 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28" authorId="1">
      <text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
</t>
        </r>
      </text>
    </comment>
  </commentList>
</comments>
</file>

<file path=xl/comments3.xml><?xml version="1.0" encoding="utf-8"?>
<comments xmlns="http://schemas.openxmlformats.org/spreadsheetml/2006/main">
  <authors>
    <author> </author>
    <author>Elena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</t>
        </r>
      </text>
    </comment>
    <comment ref="A92" authorId="1">
      <text>
        <r>
          <rPr>
            <b/>
            <sz val="8"/>
            <rFont val="Tahoma"/>
            <family val="0"/>
          </rPr>
          <t xml:space="preserve">252 429 4994
</t>
        </r>
      </text>
    </comment>
  </commentList>
</comments>
</file>

<file path=xl/sharedStrings.xml><?xml version="1.0" encoding="utf-8"?>
<sst xmlns="http://schemas.openxmlformats.org/spreadsheetml/2006/main" count="273" uniqueCount="227">
  <si>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</si>
  <si>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</si>
  <si>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</si>
  <si>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</si>
  <si>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</si>
  <si>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</si>
  <si>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</si>
  <si>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</si>
  <si>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</si>
  <si>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</si>
  <si>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</si>
  <si>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</si>
  <si>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</si>
  <si>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</si>
  <si>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</si>
  <si>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</si>
  <si>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</si>
  <si>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</si>
  <si>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</si>
  <si>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</si>
  <si>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</si>
  <si>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</si>
  <si>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</si>
  <si>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</si>
  <si>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</si>
  <si>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</si>
  <si>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</si>
  <si>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</si>
  <si>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</si>
  <si>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</si>
  <si>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</si>
  <si>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</si>
  <si>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</si>
  <si>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</si>
  <si>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</si>
  <si>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</si>
  <si>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</si>
  <si>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</si>
  <si>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</si>
  <si>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</si>
  <si>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</si>
  <si>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</si>
  <si>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</si>
  <si>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</si>
  <si>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</si>
  <si>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</si>
  <si>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</si>
  <si>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</si>
  <si>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</si>
  <si>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</si>
  <si>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</si>
  <si>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</si>
  <si>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</si>
  <si>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</si>
  <si>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</si>
  <si>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</si>
  <si>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</si>
  <si>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</si>
  <si>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</si>
  <si>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</si>
  <si>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</si>
  <si>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</si>
  <si>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</si>
  <si>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</si>
  <si>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</si>
  <si>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</si>
  <si>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</si>
  <si>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</si>
  <si>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</si>
  <si>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</si>
  <si>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</si>
  <si>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</si>
  <si>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</si>
  <si>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</si>
  <si>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</si>
  <si>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</si>
  <si>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</si>
  <si>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</si>
  <si>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</si>
  <si>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</si>
  <si>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</si>
  <si>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</si>
  <si>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</si>
  <si>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</si>
  <si>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</si>
  <si>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</si>
  <si>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</si>
  <si>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</si>
  <si>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</si>
  <si>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</si>
  <si>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</si>
  <si>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</si>
  <si>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</si>
  <si>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</si>
  <si>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</si>
  <si>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</si>
  <si>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</si>
  <si>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</si>
  <si>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</si>
  <si>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</si>
  <si>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</si>
  <si>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</si>
  <si>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</si>
  <si>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</si>
  <si>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</si>
  <si>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</si>
  <si>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</si>
  <si>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</si>
  <si>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</si>
  <si>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</si>
  <si>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</si>
  <si>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</si>
  <si>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</si>
  <si>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</si>
  <si>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</si>
  <si>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</si>
  <si>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</si>
  <si>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</si>
  <si>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</si>
  <si>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</si>
  <si>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</si>
  <si>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</si>
  <si>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</si>
  <si>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</si>
  <si>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</si>
  <si>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</si>
  <si>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</si>
  <si>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</si>
  <si>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</si>
  <si>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</si>
  <si>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</si>
  <si>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</si>
  <si>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</si>
  <si>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</si>
  <si>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</si>
  <si>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</si>
  <si>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</si>
  <si>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</si>
  <si>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</si>
  <si>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</si>
  <si>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</si>
  <si>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</si>
  <si>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</si>
  <si>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</si>
  <si>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</si>
  <si>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</si>
  <si>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</si>
  <si>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</si>
  <si>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</si>
  <si>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</si>
  <si>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</si>
  <si>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</si>
  <si>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</si>
  <si>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</si>
  <si>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</si>
  <si>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</si>
  <si>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</si>
  <si>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</si>
  <si>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</si>
  <si>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</si>
  <si>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Нетекущи търговски и други задължения</t>
  </si>
  <si>
    <t>Текщи търговски и други задължения</t>
  </si>
  <si>
    <t>Нетекущи активи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</si>
  <si>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</si>
  <si>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</si>
  <si>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</si>
  <si>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</si>
  <si>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Имоти, съоръжения, мишини и оборудване</t>
  </si>
  <si>
    <t>Промени в началните салда, поради промяна в счетоводната политика - преминаване към МСС</t>
  </si>
  <si>
    <t xml:space="preserve">          в т.ч. Вземания по правителствени дарения</t>
  </si>
  <si>
    <t xml:space="preserve">  </t>
  </si>
  <si>
    <r>
      <t xml:space="preserve">Активи държани за продажба </t>
    </r>
    <r>
      <rPr>
        <sz val="11"/>
        <color indexed="10"/>
        <rFont val="Times New Roman"/>
        <family val="1"/>
      </rPr>
      <t>/поМСФО5/</t>
    </r>
  </si>
  <si>
    <r>
      <t xml:space="preserve">Пасиви държани за продажба </t>
    </r>
    <r>
      <rPr>
        <sz val="11"/>
        <color indexed="10"/>
        <rFont val="Times New Roman"/>
        <family val="1"/>
      </rPr>
      <t>/поМСФО5/</t>
    </r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</si>
  <si>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</si>
  <si>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</si>
  <si>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</si>
  <si>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</si>
  <si>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</si>
  <si>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</si>
  <si>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</si>
  <si>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</si>
  <si>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</si>
  <si>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</si>
  <si>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</si>
  <si>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</si>
  <si>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2.1.</t>
  </si>
  <si>
    <t>2.2.</t>
  </si>
  <si>
    <t>2.3.</t>
  </si>
  <si>
    <t>2.5.</t>
  </si>
  <si>
    <t>2.6.</t>
  </si>
  <si>
    <t>2.4.</t>
  </si>
  <si>
    <t>2.7.</t>
  </si>
  <si>
    <t>2.8.</t>
  </si>
  <si>
    <t>2.9.</t>
  </si>
  <si>
    <t>2.10.</t>
  </si>
  <si>
    <t>2.11.</t>
  </si>
  <si>
    <t>2.12.</t>
  </si>
  <si>
    <t>2.12.1.</t>
  </si>
  <si>
    <t>2.12.2.</t>
  </si>
  <si>
    <t>2.12.3.</t>
  </si>
  <si>
    <t>2.13.</t>
  </si>
  <si>
    <t>2.14.</t>
  </si>
  <si>
    <t>2.15.</t>
  </si>
  <si>
    <t>2.16.</t>
  </si>
  <si>
    <t>2.18.</t>
  </si>
  <si>
    <t>2.17.</t>
  </si>
  <si>
    <t>2.19.</t>
  </si>
  <si>
    <t>2.20.</t>
  </si>
  <si>
    <t>2.21.</t>
  </si>
  <si>
    <t>2.22.</t>
  </si>
  <si>
    <t>2.23.</t>
  </si>
  <si>
    <t>и броя на страниците се попълват САМО ТУК, САМО В ОРАНЖЕВИТЕ</t>
  </si>
  <si>
    <t>ТРАНССТРОЙ-БУРГАС АД</t>
  </si>
  <si>
    <t>БУРГАС</t>
  </si>
  <si>
    <t>ЯНКА ДЕЕВСКА</t>
  </si>
  <si>
    <t xml:space="preserve">Задължения към персонала   </t>
  </si>
  <si>
    <t>Нина Богданова</t>
  </si>
  <si>
    <t>Материални запаси, незавършено производство</t>
  </si>
  <si>
    <t>Петя Евтимова</t>
  </si>
  <si>
    <t>Н. Богданова</t>
  </si>
  <si>
    <t>П. Евтимова</t>
  </si>
  <si>
    <t>Промени в собствения капитал за 2010 г.</t>
  </si>
  <si>
    <t xml:space="preserve">Провизии </t>
  </si>
  <si>
    <t>Изп. Директор</t>
  </si>
  <si>
    <t>-</t>
  </si>
  <si>
    <t xml:space="preserve">Данъци за въстановяване   </t>
  </si>
  <si>
    <t>Преизчислен остатък към 31.12.2010 г.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</si>
</sst>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23"/>
      <name val="Times New Roman"/>
      <family val="1"/>
    </font>
    <font>
      <b/>
      <u val="single"/>
      <sz val="20"/>
      <name val="Times New Roman"/>
      <family val="1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7" fillId="20" borderId="0" xfId="0" applyFont="1" applyFill="1" applyAlignment="1">
      <alignment/>
    </xf>
    <xf numFmtId="177" fontId="31" fillId="0" borderId="0" xfId="0" applyNumberFormat="1" applyFont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7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31" fillId="0" borderId="0" xfId="0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21" borderId="0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/>
    </xf>
    <xf numFmtId="179" fontId="5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31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177" fontId="5" fillId="24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177" fontId="38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77" fontId="39" fillId="24" borderId="0" xfId="0" applyNumberFormat="1" applyFont="1" applyFill="1" applyBorder="1" applyAlignment="1">
      <alignment horizontal="right"/>
    </xf>
    <xf numFmtId="0" fontId="41" fillId="24" borderId="0" xfId="58" applyFont="1" applyFill="1" applyBorder="1" applyAlignment="1">
      <alignment vertical="center"/>
      <protection/>
    </xf>
    <xf numFmtId="0" fontId="37" fillId="24" borderId="0" xfId="58" applyFont="1" applyFill="1" applyBorder="1" applyAlignment="1">
      <alignment vertical="center"/>
      <protection/>
    </xf>
    <xf numFmtId="0" fontId="4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5" fillId="24" borderId="0" xfId="58" applyFont="1" applyFill="1" applyBorder="1" applyAlignment="1">
      <alignment vertical="center"/>
      <protection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5" fillId="24" borderId="0" xfId="59" applyFont="1" applyFill="1" applyAlignment="1">
      <alignment/>
      <protection/>
    </xf>
    <xf numFmtId="0" fontId="5" fillId="24" borderId="0" xfId="59" applyFont="1" applyFill="1" applyAlignment="1">
      <alignment horizontal="right"/>
      <protection/>
    </xf>
    <xf numFmtId="0" fontId="43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37" fillId="21" borderId="0" xfId="0" applyFont="1" applyFill="1" applyBorder="1" applyAlignment="1">
      <alignment horizontal="right"/>
    </xf>
    <xf numFmtId="0" fontId="7" fillId="21" borderId="0" xfId="0" applyFont="1" applyFill="1" applyBorder="1" applyAlignment="1">
      <alignment horizontal="center"/>
    </xf>
    <xf numFmtId="177" fontId="7" fillId="21" borderId="0" xfId="0" applyNumberFormat="1" applyFont="1" applyFill="1" applyBorder="1" applyAlignment="1">
      <alignment horizontal="right"/>
    </xf>
    <xf numFmtId="0" fontId="37" fillId="21" borderId="0" xfId="0" applyFont="1" applyFill="1" applyBorder="1" applyAlignment="1">
      <alignment/>
    </xf>
    <xf numFmtId="0" fontId="7" fillId="24" borderId="0" xfId="0" applyFont="1" applyFill="1" applyAlignment="1">
      <alignment/>
    </xf>
    <xf numFmtId="14" fontId="7" fillId="2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20" borderId="0" xfId="0" applyFont="1" applyFill="1" applyAlignment="1">
      <alignment/>
    </xf>
    <xf numFmtId="0" fontId="46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vertical="center" wrapText="1"/>
    </xf>
    <xf numFmtId="0" fontId="7" fillId="20" borderId="0" xfId="0" applyFont="1" applyFill="1" applyAlignment="1">
      <alignment/>
    </xf>
    <xf numFmtId="0" fontId="47" fillId="20" borderId="0" xfId="0" applyFont="1" applyFill="1" applyAlignment="1">
      <alignment vertical="center" wrapText="1"/>
    </xf>
    <xf numFmtId="0" fontId="48" fillId="24" borderId="0" xfId="0" applyFont="1" applyFill="1" applyAlignment="1">
      <alignment horizontal="center" vertical="center" wrapText="1"/>
    </xf>
    <xf numFmtId="0" fontId="48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0" borderId="0" xfId="0" applyFont="1" applyFill="1" applyAlignment="1">
      <alignment horizontal="right"/>
    </xf>
    <xf numFmtId="0" fontId="5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21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wrapText="1"/>
    </xf>
    <xf numFmtId="193" fontId="31" fillId="0" borderId="1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16" fontId="31" fillId="0" borderId="10" xfId="0" applyNumberFormat="1" applyFont="1" applyBorder="1" applyAlignment="1">
      <alignment horizontal="center" wrapText="1"/>
    </xf>
    <xf numFmtId="193" fontId="31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31" fillId="22" borderId="10" xfId="0" applyNumberFormat="1" applyFont="1" applyFill="1" applyBorder="1" applyAlignment="1">
      <alignment/>
    </xf>
    <xf numFmtId="193" fontId="5" fillId="0" borderId="0" xfId="61" applyNumberFormat="1" applyFont="1" applyFill="1" applyBorder="1" applyAlignment="1">
      <alignment vertical="center"/>
      <protection/>
    </xf>
    <xf numFmtId="193" fontId="31" fillId="0" borderId="0" xfId="61" applyNumberFormat="1" applyFont="1" applyFill="1" applyBorder="1" applyAlignment="1">
      <alignment vertical="center"/>
      <protection/>
    </xf>
    <xf numFmtId="193" fontId="5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193" fontId="5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31" fillId="0" borderId="0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77" fontId="5" fillId="0" borderId="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/>
    </xf>
    <xf numFmtId="177" fontId="31" fillId="0" borderId="10" xfId="61" applyNumberFormat="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 horizontal="center" wrapText="1"/>
    </xf>
    <xf numFmtId="177" fontId="31" fillId="0" borderId="0" xfId="61" applyNumberFormat="1" applyFont="1" applyFill="1" applyBorder="1" applyAlignment="1">
      <alignment vertical="center"/>
      <protection/>
    </xf>
    <xf numFmtId="193" fontId="31" fillId="0" borderId="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193" fontId="5" fillId="0" borderId="10" xfId="0" applyNumberFormat="1" applyFont="1" applyFill="1" applyBorder="1" applyAlignment="1">
      <alignment/>
    </xf>
    <xf numFmtId="14" fontId="31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 quotePrefix="1">
      <alignment horizontal="left" vertical="center"/>
    </xf>
    <xf numFmtId="193" fontId="31" fillId="21" borderId="0" xfId="0" applyNumberFormat="1" applyFont="1" applyFill="1" applyBorder="1" applyAlignment="1">
      <alignment/>
    </xf>
    <xf numFmtId="177" fontId="31" fillId="0" borderId="10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77" fontId="31" fillId="21" borderId="0" xfId="0" applyNumberFormat="1" applyFont="1" applyFill="1" applyBorder="1" applyAlignment="1">
      <alignment/>
    </xf>
    <xf numFmtId="0" fontId="31" fillId="0" borderId="10" xfId="61" applyNumberFormat="1" applyFont="1" applyFill="1" applyBorder="1" applyAlignment="1">
      <alignment horizontal="center" vertical="center"/>
      <protection/>
    </xf>
    <xf numFmtId="193" fontId="31" fillId="0" borderId="10" xfId="0" applyNumberFormat="1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3" fontId="38" fillId="24" borderId="0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3" fontId="39" fillId="24" borderId="0" xfId="0" applyNumberFormat="1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 wrapText="1"/>
    </xf>
    <xf numFmtId="193" fontId="31" fillId="24" borderId="0" xfId="0" applyNumberFormat="1" applyFont="1" applyFill="1" applyBorder="1" applyAlignment="1">
      <alignment/>
    </xf>
    <xf numFmtId="0" fontId="5" fillId="24" borderId="0" xfId="58" applyFont="1" applyFill="1" applyBorder="1" applyAlignment="1">
      <alignment horizontal="right" vertical="center"/>
      <protection/>
    </xf>
    <xf numFmtId="0" fontId="31" fillId="21" borderId="0" xfId="0" applyFont="1" applyFill="1" applyBorder="1" applyAlignment="1">
      <alignment horizontal="center" wrapText="1"/>
    </xf>
    <xf numFmtId="0" fontId="31" fillId="21" borderId="0" xfId="0" applyFont="1" applyFill="1" applyBorder="1" applyAlignment="1">
      <alignment horizontal="center"/>
    </xf>
    <xf numFmtId="0" fontId="37" fillId="21" borderId="0" xfId="58" applyFont="1" applyFill="1" applyBorder="1" applyAlignment="1">
      <alignment vertical="center"/>
      <protection/>
    </xf>
    <xf numFmtId="0" fontId="36" fillId="21" borderId="0" xfId="0" applyFont="1" applyFill="1" applyBorder="1" applyAlignment="1">
      <alignment/>
    </xf>
    <xf numFmtId="0" fontId="5" fillId="21" borderId="0" xfId="58" applyFont="1" applyFill="1" applyBorder="1" applyAlignment="1">
      <alignment vertical="center"/>
      <protection/>
    </xf>
    <xf numFmtId="0" fontId="5" fillId="21" borderId="0" xfId="59" applyFont="1" applyFill="1" applyAlignment="1">
      <alignment horizontal="right"/>
      <protection/>
    </xf>
    <xf numFmtId="0" fontId="5" fillId="21" borderId="0" xfId="58" applyFont="1" applyFill="1" applyBorder="1" applyAlignment="1">
      <alignment horizontal="righ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21" borderId="0" xfId="0" applyFont="1" applyFill="1" applyAlignment="1">
      <alignment/>
    </xf>
    <xf numFmtId="0" fontId="31" fillId="0" borderId="0" xfId="62" applyFont="1" applyFill="1" applyBorder="1" applyAlignment="1" quotePrefix="1">
      <alignment horizontal="left" vertical="center"/>
      <protection/>
    </xf>
    <xf numFmtId="15" fontId="41" fillId="0" borderId="0" xfId="58" applyNumberFormat="1" applyFont="1" applyFill="1" applyBorder="1" applyAlignment="1">
      <alignment horizontal="center" vertical="center" wrapText="1"/>
      <protection/>
    </xf>
    <xf numFmtId="1" fontId="41" fillId="0" borderId="0" xfId="60" applyNumberFormat="1" applyFont="1" applyFill="1" applyBorder="1" applyAlignment="1">
      <alignment horizontal="right" vertical="center" wrapText="1"/>
      <protection/>
    </xf>
    <xf numFmtId="177" fontId="41" fillId="0" borderId="0" xfId="60" applyNumberFormat="1" applyFont="1" applyFill="1" applyBorder="1" applyAlignment="1">
      <alignment horizontal="right" vertical="center" wrapText="1"/>
      <protection/>
    </xf>
    <xf numFmtId="49" fontId="41" fillId="0" borderId="0" xfId="60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 applyBorder="1" applyAlignment="1">
      <alignment vertical="top" wrapText="1"/>
      <protection/>
    </xf>
    <xf numFmtId="0" fontId="31" fillId="0" borderId="0" xfId="59" applyFont="1" applyFill="1" applyBorder="1" applyAlignment="1">
      <alignment horizontal="center"/>
      <protection/>
    </xf>
    <xf numFmtId="177" fontId="31" fillId="0" borderId="0" xfId="59" applyNumberFormat="1" applyFont="1" applyFill="1" applyBorder="1" applyAlignment="1">
      <alignment horizontal="right"/>
      <protection/>
    </xf>
    <xf numFmtId="177" fontId="31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 wrapText="1"/>
      <protection/>
    </xf>
    <xf numFmtId="0" fontId="3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177" fontId="5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/>
      <protection/>
    </xf>
    <xf numFmtId="177" fontId="5" fillId="0" borderId="0" xfId="59" applyNumberFormat="1" applyFont="1" applyFill="1" applyBorder="1" applyAlignment="1">
      <alignment horizontal="right"/>
      <protection/>
    </xf>
    <xf numFmtId="0" fontId="31" fillId="0" borderId="0" xfId="59" applyFont="1" applyFill="1" applyBorder="1">
      <alignment/>
      <protection/>
    </xf>
    <xf numFmtId="177" fontId="5" fillId="0" borderId="0" xfId="59" applyNumberFormat="1" applyFont="1" applyFill="1" applyBorder="1" applyAlignment="1">
      <alignment horizontal="center"/>
      <protection/>
    </xf>
    <xf numFmtId="0" fontId="38" fillId="24" borderId="0" xfId="59" applyFont="1" applyFill="1" applyBorder="1" applyAlignment="1">
      <alignment horizontal="right"/>
      <protection/>
    </xf>
    <xf numFmtId="0" fontId="31" fillId="24" borderId="0" xfId="59" applyFont="1" applyFill="1" applyBorder="1" applyAlignment="1">
      <alignment horizontal="center"/>
      <protection/>
    </xf>
    <xf numFmtId="177" fontId="38" fillId="24" borderId="0" xfId="59" applyNumberFormat="1" applyFont="1" applyFill="1" applyBorder="1" applyAlignment="1">
      <alignment horizontal="right"/>
      <protection/>
    </xf>
    <xf numFmtId="0" fontId="35" fillId="24" borderId="0" xfId="59" applyFont="1" applyFill="1" applyBorder="1" applyAlignment="1">
      <alignment horizontal="center"/>
      <protection/>
    </xf>
    <xf numFmtId="0" fontId="39" fillId="24" borderId="0" xfId="59" applyFont="1" applyFill="1" applyBorder="1" applyAlignment="1">
      <alignment horizontal="right"/>
      <protection/>
    </xf>
    <xf numFmtId="0" fontId="45" fillId="24" borderId="0" xfId="59" applyFont="1" applyFill="1" applyBorder="1" applyAlignment="1">
      <alignment horizontal="center"/>
      <protection/>
    </xf>
    <xf numFmtId="177" fontId="39" fillId="24" borderId="0" xfId="59" applyNumberFormat="1" applyFont="1" applyFill="1" applyBorder="1" applyAlignment="1">
      <alignment horizontal="right"/>
      <protection/>
    </xf>
    <xf numFmtId="177" fontId="35" fillId="24" borderId="0" xfId="59" applyNumberFormat="1" applyFont="1" applyFill="1" applyBorder="1" applyAlignment="1">
      <alignment horizontal="right"/>
      <protection/>
    </xf>
    <xf numFmtId="177" fontId="31" fillId="24" borderId="0" xfId="59" applyNumberFormat="1" applyFont="1" applyFill="1" applyBorder="1" applyAlignment="1">
      <alignment horizontal="right"/>
      <protection/>
    </xf>
    <xf numFmtId="0" fontId="5" fillId="24" borderId="0" xfId="59" applyFont="1" applyFill="1" applyBorder="1" applyAlignment="1">
      <alignment horizontal="center"/>
      <protection/>
    </xf>
    <xf numFmtId="177" fontId="5" fillId="24" borderId="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21" borderId="0" xfId="0" applyFont="1" applyFill="1" applyAlignment="1">
      <alignment/>
    </xf>
    <xf numFmtId="0" fontId="31" fillId="24" borderId="0" xfId="59" applyFont="1" applyFill="1" applyAlignment="1">
      <alignment horizontal="center"/>
      <protection/>
    </xf>
    <xf numFmtId="177" fontId="31" fillId="24" borderId="0" xfId="59" applyNumberFormat="1" applyFont="1" applyFill="1" applyAlignment="1">
      <alignment horizontal="right"/>
      <protection/>
    </xf>
    <xf numFmtId="177" fontId="36" fillId="24" borderId="0" xfId="59" applyNumberFormat="1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31" fillId="21" borderId="0" xfId="59" applyFont="1" applyFill="1" applyAlignment="1">
      <alignment horizontal="center"/>
      <protection/>
    </xf>
    <xf numFmtId="177" fontId="31" fillId="21" borderId="0" xfId="59" applyNumberFormat="1" applyFont="1" applyFill="1" applyAlignment="1">
      <alignment horizontal="right"/>
      <protection/>
    </xf>
    <xf numFmtId="0" fontId="31" fillId="21" borderId="0" xfId="59" applyFont="1" applyFill="1" applyBorder="1" applyAlignment="1">
      <alignment horizontal="center"/>
      <protection/>
    </xf>
    <xf numFmtId="0" fontId="49" fillId="21" borderId="0" xfId="58" applyFont="1" applyFill="1" applyBorder="1" applyAlignment="1">
      <alignment vertical="center"/>
      <protection/>
    </xf>
    <xf numFmtId="0" fontId="31" fillId="21" borderId="0" xfId="59" applyFont="1" applyFill="1">
      <alignment/>
      <protection/>
    </xf>
    <xf numFmtId="0" fontId="31" fillId="0" borderId="0" xfId="60" applyNumberFormat="1" applyFont="1" applyFill="1" applyBorder="1" applyAlignment="1" applyProtection="1">
      <alignment vertical="top"/>
      <protection/>
    </xf>
    <xf numFmtId="0" fontId="31" fillId="21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1" fillId="0" borderId="0" xfId="60" applyNumberFormat="1" applyFont="1" applyFill="1" applyBorder="1" applyAlignment="1" applyProtection="1">
      <alignment vertical="top"/>
      <protection locked="0"/>
    </xf>
    <xf numFmtId="0" fontId="31" fillId="21" borderId="0" xfId="60" applyNumberFormat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center"/>
      <protection/>
    </xf>
    <xf numFmtId="3" fontId="31" fillId="0" borderId="12" xfId="60" applyNumberFormat="1" applyFont="1" applyFill="1" applyBorder="1" applyAlignment="1" applyProtection="1">
      <alignment vertical="center"/>
      <protection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1" fillId="0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vertical="center"/>
      <protection/>
    </xf>
    <xf numFmtId="193" fontId="35" fillId="0" borderId="0" xfId="60" applyNumberFormat="1" applyFont="1" applyFill="1" applyBorder="1" applyAlignment="1" applyProtection="1">
      <alignment vertical="center"/>
      <protection/>
    </xf>
    <xf numFmtId="193" fontId="5" fillId="0" borderId="10" xfId="42" applyNumberFormat="1" applyFont="1" applyFill="1" applyBorder="1" applyAlignment="1" applyProtection="1">
      <alignment vertical="center"/>
      <protection/>
    </xf>
    <xf numFmtId="0" fontId="31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0" fontId="5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left" vertical="center"/>
      <protection/>
    </xf>
    <xf numFmtId="193" fontId="5" fillId="0" borderId="10" xfId="42" applyNumberFormat="1" applyFont="1" applyFill="1" applyBorder="1" applyAlignment="1" applyProtection="1">
      <alignment horizontal="right" vertical="center"/>
      <protection/>
    </xf>
    <xf numFmtId="0" fontId="7" fillId="0" borderId="12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93" fontId="5" fillId="0" borderId="12" xfId="42" applyNumberFormat="1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>
      <alignment vertical="top" wrapText="1"/>
    </xf>
    <xf numFmtId="193" fontId="31" fillId="0" borderId="0" xfId="42" applyNumberFormat="1" applyFont="1" applyFill="1" applyBorder="1" applyAlignment="1" applyProtection="1">
      <alignment horizontal="right" vertical="center"/>
      <protection/>
    </xf>
    <xf numFmtId="193" fontId="31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top" wrapText="1"/>
    </xf>
    <xf numFmtId="0" fontId="6" fillId="21" borderId="0" xfId="60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0" fontId="42" fillId="0" borderId="10" xfId="0" applyFont="1" applyBorder="1" applyAlignment="1">
      <alignment vertical="top" wrapText="1"/>
    </xf>
    <xf numFmtId="193" fontId="36" fillId="0" borderId="10" xfId="42" applyNumberFormat="1" applyFont="1" applyFill="1" applyBorder="1" applyAlignment="1" applyProtection="1">
      <alignment vertical="center"/>
      <protection/>
    </xf>
    <xf numFmtId="193" fontId="36" fillId="0" borderId="0" xfId="42" applyNumberFormat="1" applyFont="1" applyFill="1" applyBorder="1" applyAlignment="1" applyProtection="1">
      <alignment vertical="center"/>
      <protection/>
    </xf>
    <xf numFmtId="0" fontId="36" fillId="0" borderId="0" xfId="60" applyNumberFormat="1" applyFont="1" applyFill="1" applyBorder="1" applyAlignment="1" applyProtection="1">
      <alignment vertical="center"/>
      <protection/>
    </xf>
    <xf numFmtId="0" fontId="42" fillId="21" borderId="0" xfId="0" applyFont="1" applyFill="1" applyAlignment="1">
      <alignment/>
    </xf>
    <xf numFmtId="0" fontId="42" fillId="21" borderId="0" xfId="60" applyNumberFormat="1" applyFont="1" applyFill="1" applyBorder="1" applyAlignment="1" applyProtection="1">
      <alignment vertical="center"/>
      <protection/>
    </xf>
    <xf numFmtId="0" fontId="36" fillId="21" borderId="0" xfId="60" applyNumberFormat="1" applyFont="1" applyFill="1" applyBorder="1" applyAlignment="1" applyProtection="1">
      <alignment vertical="center"/>
      <protection/>
    </xf>
    <xf numFmtId="0" fontId="42" fillId="0" borderId="12" xfId="0" applyFont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193" fontId="31" fillId="0" borderId="0" xfId="6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/>
    </xf>
    <xf numFmtId="193" fontId="38" fillId="24" borderId="0" xfId="42" applyNumberFormat="1" applyFont="1" applyFill="1" applyBorder="1" applyAlignment="1" applyProtection="1">
      <alignment vertical="center"/>
      <protection/>
    </xf>
    <xf numFmtId="193" fontId="38" fillId="24" borderId="0" xfId="42" applyNumberFormat="1" applyFont="1" applyFill="1" applyBorder="1" applyAlignment="1" applyProtection="1">
      <alignment horizontal="right" vertical="center"/>
      <protection/>
    </xf>
    <xf numFmtId="193" fontId="39" fillId="24" borderId="0" xfId="42" applyNumberFormat="1" applyFont="1" applyFill="1" applyBorder="1" applyAlignment="1" applyProtection="1">
      <alignment horizontal="right" vertical="center"/>
      <protection/>
    </xf>
    <xf numFmtId="0" fontId="51" fillId="24" borderId="0" xfId="58" applyFont="1" applyFill="1" applyBorder="1" applyAlignment="1">
      <alignment vertical="center"/>
      <protection/>
    </xf>
    <xf numFmtId="0" fontId="45" fillId="24" borderId="0" xfId="60" applyNumberFormat="1" applyFont="1" applyFill="1" applyBorder="1" applyAlignment="1" applyProtection="1">
      <alignment vertical="center"/>
      <protection/>
    </xf>
    <xf numFmtId="193" fontId="39" fillId="24" borderId="0" xfId="42" applyNumberFormat="1" applyFont="1" applyFill="1" applyBorder="1" applyAlignment="1" applyProtection="1">
      <alignment vertical="center"/>
      <protection/>
    </xf>
    <xf numFmtId="0" fontId="7" fillId="21" borderId="0" xfId="0" applyFont="1" applyFill="1" applyAlignment="1" applyProtection="1">
      <alignment/>
      <protection locked="0"/>
    </xf>
    <xf numFmtId="0" fontId="7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top"/>
      <protection/>
    </xf>
    <xf numFmtId="0" fontId="7" fillId="21" borderId="0" xfId="60" applyNumberFormat="1" applyFont="1" applyFill="1" applyBorder="1" applyAlignment="1" applyProtection="1">
      <alignment vertical="top"/>
      <protection/>
    </xf>
    <xf numFmtId="0" fontId="6" fillId="24" borderId="0" xfId="58" applyFont="1" applyFill="1" applyBorder="1" applyAlignment="1">
      <alignment vertical="center"/>
      <protection/>
    </xf>
    <xf numFmtId="0" fontId="5" fillId="24" borderId="0" xfId="60" applyNumberFormat="1" applyFont="1" applyFill="1" applyBorder="1" applyAlignment="1" applyProtection="1">
      <alignment vertical="top"/>
      <protection/>
    </xf>
    <xf numFmtId="0" fontId="5" fillId="21" borderId="0" xfId="60" applyNumberFormat="1" applyFont="1" applyFill="1" applyBorder="1" applyAlignment="1" applyProtection="1">
      <alignment vertical="top"/>
      <protection/>
    </xf>
    <xf numFmtId="0" fontId="6" fillId="24" borderId="0" xfId="59" applyFont="1" applyFill="1" applyAlignment="1">
      <alignment horizontal="right"/>
      <protection/>
    </xf>
    <xf numFmtId="0" fontId="6" fillId="24" borderId="0" xfId="59" applyFont="1" applyFill="1" applyAlignment="1">
      <alignment horizontal="left"/>
      <protection/>
    </xf>
    <xf numFmtId="0" fontId="6" fillId="21" borderId="0" xfId="0" applyFont="1" applyFill="1" applyBorder="1" applyAlignment="1">
      <alignment/>
    </xf>
    <xf numFmtId="0" fontId="52" fillId="21" borderId="0" xfId="0" applyFont="1" applyFill="1" applyBorder="1" applyAlignment="1">
      <alignment horizontal="right"/>
    </xf>
    <xf numFmtId="0" fontId="31" fillId="21" borderId="0" xfId="60" applyNumberFormat="1" applyFont="1" applyFill="1" applyBorder="1" applyAlignment="1" applyProtection="1">
      <alignment/>
      <protection/>
    </xf>
    <xf numFmtId="177" fontId="5" fillId="7" borderId="10" xfId="0" applyNumberFormat="1" applyFont="1" applyFill="1" applyBorder="1" applyAlignment="1">
      <alignment horizontal="right"/>
    </xf>
    <xf numFmtId="177" fontId="5" fillId="7" borderId="11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vertical="center"/>
    </xf>
    <xf numFmtId="193" fontId="31" fillId="7" borderId="10" xfId="0" applyNumberFormat="1" applyFont="1" applyFill="1" applyBorder="1" applyAlignment="1">
      <alignment/>
    </xf>
    <xf numFmtId="193" fontId="5" fillId="7" borderId="10" xfId="0" applyNumberFormat="1" applyFont="1" applyFill="1" applyBorder="1" applyAlignment="1">
      <alignment/>
    </xf>
    <xf numFmtId="193" fontId="5" fillId="7" borderId="13" xfId="61" applyNumberFormat="1" applyFont="1" applyFill="1" applyBorder="1" applyAlignment="1">
      <alignment horizontal="left" vertical="center"/>
      <protection/>
    </xf>
    <xf numFmtId="193" fontId="5" fillId="7" borderId="13" xfId="61" applyNumberFormat="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93" fontId="5" fillId="7" borderId="10" xfId="61" applyNumberFormat="1" applyFont="1" applyFill="1" applyBorder="1" applyAlignment="1">
      <alignment horizontal="left" vertical="center"/>
      <protection/>
    </xf>
    <xf numFmtId="193" fontId="5" fillId="7" borderId="10" xfId="61" applyNumberFormat="1" applyFont="1" applyFill="1" applyBorder="1" applyAlignment="1">
      <alignment vertical="center"/>
      <protection/>
    </xf>
    <xf numFmtId="177" fontId="5" fillId="7" borderId="13" xfId="59" applyNumberFormat="1" applyFont="1" applyFill="1" applyBorder="1" applyAlignment="1">
      <alignment horizontal="left"/>
      <protection/>
    </xf>
    <xf numFmtId="177" fontId="5" fillId="7" borderId="13" xfId="59" applyNumberFormat="1" applyFont="1" applyFill="1" applyBorder="1" applyAlignment="1">
      <alignment horizontal="right"/>
      <protection/>
    </xf>
    <xf numFmtId="177" fontId="5" fillId="7" borderId="12" xfId="59" applyNumberFormat="1" applyFont="1" applyFill="1" applyBorder="1" applyAlignment="1">
      <alignment horizontal="left" vertical="justify"/>
      <protection/>
    </xf>
    <xf numFmtId="177" fontId="5" fillId="7" borderId="14" xfId="59" applyNumberFormat="1" applyFont="1" applyFill="1" applyBorder="1" applyAlignment="1">
      <alignment horizontal="left" vertical="justify"/>
      <protection/>
    </xf>
    <xf numFmtId="177" fontId="5" fillId="7" borderId="12" xfId="59" applyNumberFormat="1" applyFont="1" applyFill="1" applyBorder="1" applyAlignment="1">
      <alignment horizontal="right"/>
      <protection/>
    </xf>
    <xf numFmtId="177" fontId="5" fillId="7" borderId="14" xfId="59" applyNumberFormat="1" applyFont="1" applyFill="1" applyBorder="1" applyAlignment="1">
      <alignment horizontal="right"/>
      <protection/>
    </xf>
    <xf numFmtId="193" fontId="5" fillId="7" borderId="14" xfId="42" applyNumberFormat="1" applyFont="1" applyFill="1" applyBorder="1" applyAlignment="1" applyProtection="1">
      <alignment horizontal="left" vertical="center"/>
      <protection/>
    </xf>
    <xf numFmtId="193" fontId="5" fillId="7" borderId="14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vertical="center"/>
      <protection/>
    </xf>
    <xf numFmtId="193" fontId="5" fillId="7" borderId="12" xfId="42" applyNumberFormat="1" applyFont="1" applyFill="1" applyBorder="1" applyAlignment="1" applyProtection="1">
      <alignment horizontal="left" vertical="center"/>
      <protection/>
    </xf>
    <xf numFmtId="193" fontId="5" fillId="7" borderId="0" xfId="42" applyNumberFormat="1" applyFont="1" applyFill="1" applyBorder="1" applyAlignment="1" applyProtection="1">
      <alignment horizontal="left" vertical="center"/>
      <protection/>
    </xf>
    <xf numFmtId="193" fontId="5" fillId="7" borderId="12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93" fontId="38" fillId="0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horizontal="center" vertical="center"/>
      <protection/>
    </xf>
    <xf numFmtId="19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177" fontId="36" fillId="24" borderId="0" xfId="59" applyNumberFormat="1" applyFont="1" applyFill="1" applyAlignment="1">
      <alignment horizontal="center"/>
      <protection/>
    </xf>
    <xf numFmtId="0" fontId="36" fillId="24" borderId="0" xfId="59" applyFont="1" applyFill="1" applyBorder="1" applyAlignment="1">
      <alignment horizontal="center"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/>
    </xf>
    <xf numFmtId="200" fontId="39" fillId="24" borderId="0" xfId="0" applyNumberFormat="1" applyFont="1" applyFill="1" applyBorder="1" applyAlignment="1">
      <alignment horizontal="center"/>
    </xf>
    <xf numFmtId="14" fontId="7" fillId="20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200" fontId="5" fillId="24" borderId="0" xfId="0" applyNumberFormat="1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54" fillId="24" borderId="0" xfId="0" applyFont="1" applyFill="1" applyBorder="1" applyAlignment="1">
      <alignment horizontal="center" vertical="center" wrapText="1"/>
    </xf>
    <xf numFmtId="0" fontId="53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48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14" fontId="45" fillId="24" borderId="0" xfId="0" applyNumberFormat="1" applyFont="1" applyFill="1" applyAlignment="1">
      <alignment horizontal="center" vertical="center" wrapText="1"/>
    </xf>
    <xf numFmtId="0" fontId="39" fillId="24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6" fillId="24" borderId="0" xfId="58" applyNumberFormat="1" applyFont="1" applyFill="1" applyBorder="1" applyAlignment="1">
      <alignment horizontal="center" vertical="center"/>
      <protection/>
    </xf>
    <xf numFmtId="0" fontId="38" fillId="24" borderId="0" xfId="0" applyFont="1" applyFill="1" applyBorder="1" applyAlignment="1">
      <alignment horizontal="right" vertical="center"/>
    </xf>
    <xf numFmtId="0" fontId="37" fillId="24" borderId="0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93" fontId="39" fillId="24" borderId="0" xfId="42" applyNumberFormat="1" applyFont="1" applyFill="1" applyBorder="1" applyAlignment="1" applyProtection="1">
      <alignment horizontal="center" vertical="center"/>
      <protection/>
    </xf>
    <xf numFmtId="193" fontId="36" fillId="24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0" xfId="58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F13">
      <selection activeCell="O28" sqref="O28:P28"/>
    </sheetView>
  </sheetViews>
  <sheetFormatPr defaultColWidth="4.57421875" defaultRowHeight="12.75"/>
  <cols>
    <col min="1" max="9" width="9.140625" style="1" customWidth="1"/>
    <col min="10" max="10" width="5.421875" style="1" customWidth="1"/>
    <col min="11" max="11" width="0.2890625" style="1" customWidth="1"/>
    <col min="12" max="255" width="9.140625" style="1" customWidth="1"/>
    <col min="256" max="16384" width="4.57421875" style="1" customWidth="1"/>
  </cols>
  <sheetData>
    <row r="1" spans="1:38" ht="12.75">
      <c r="A1" s="71"/>
      <c r="B1" s="71"/>
      <c r="C1" s="71"/>
      <c r="D1" s="71"/>
      <c r="E1" s="71"/>
      <c r="F1" s="71"/>
      <c r="G1" s="71"/>
      <c r="H1" s="71"/>
      <c r="I1" s="71"/>
      <c r="L1" s="304" t="s">
        <v>111</v>
      </c>
      <c r="M1" s="304"/>
      <c r="N1" s="304"/>
      <c r="O1" s="304"/>
      <c r="P1" s="304"/>
      <c r="Q1" s="304"/>
      <c r="R1" s="304"/>
      <c r="AA1" s="1">
        <f>DAY(AA2)</f>
        <v>31</v>
      </c>
      <c r="AB1" s="1">
        <f>MONTH(AA2)</f>
        <v>12</v>
      </c>
      <c r="AC1" s="1">
        <f>YEAR(AA2)</f>
        <v>2010</v>
      </c>
      <c r="AD1" s="306">
        <f>IF(AB3=1,AC1,IF(AB3&lt;1,AA1&amp;"."&amp;AB1&amp;"."&amp;AC1,""))</f>
        <v>2010</v>
      </c>
      <c r="AE1" s="306"/>
      <c r="AF1" s="306">
        <f>IF(AB3=1,AD1-1,IF(AB3&lt;1,AA1&amp;"."&amp;AB1&amp;"."&amp;AC1-1,""))</f>
        <v>2009</v>
      </c>
      <c r="AG1" s="306"/>
      <c r="AH1" s="72"/>
      <c r="AI1" s="303" t="s">
        <v>137</v>
      </c>
      <c r="AJ1" s="303"/>
      <c r="AK1" s="1">
        <v>1</v>
      </c>
      <c r="AL1" s="73">
        <f>MONTH(O30)</f>
        <v>1</v>
      </c>
    </row>
    <row r="2" spans="1:37" ht="12.75" customHeight="1">
      <c r="A2" s="71"/>
      <c r="B2" s="71"/>
      <c r="C2" s="71"/>
      <c r="D2" s="71"/>
      <c r="E2" s="71"/>
      <c r="F2" s="71"/>
      <c r="G2" s="71"/>
      <c r="H2" s="71"/>
      <c r="I2" s="71"/>
      <c r="L2" s="74" t="s">
        <v>112</v>
      </c>
      <c r="M2" s="74"/>
      <c r="N2" s="74"/>
      <c r="O2" s="74"/>
      <c r="P2" s="74"/>
      <c r="Q2" s="74"/>
      <c r="R2" s="74"/>
      <c r="AA2" s="315">
        <f>O28</f>
        <v>40543</v>
      </c>
      <c r="AB2" s="315"/>
      <c r="AF2" s="75"/>
      <c r="AG2" s="75"/>
      <c r="AI2" s="303" t="s">
        <v>138</v>
      </c>
      <c r="AJ2" s="303"/>
      <c r="AK2" s="1">
        <v>2</v>
      </c>
    </row>
    <row r="3" spans="1:37" ht="12.75" customHeight="1">
      <c r="A3" s="71"/>
      <c r="B3" s="308" t="s">
        <v>212</v>
      </c>
      <c r="C3" s="308"/>
      <c r="D3" s="308"/>
      <c r="E3" s="308"/>
      <c r="F3" s="308"/>
      <c r="G3" s="308"/>
      <c r="H3" s="308"/>
      <c r="I3" s="76"/>
      <c r="L3" s="74" t="s">
        <v>113</v>
      </c>
      <c r="M3" s="74"/>
      <c r="N3" s="74"/>
      <c r="O3" s="74"/>
      <c r="P3" s="74"/>
      <c r="Q3" s="74"/>
      <c r="R3" s="74"/>
      <c r="AA3" s="77" t="str">
        <f>IF(AB3=1,"за ",IF(AB3&lt;1,"към ",""))</f>
        <v>за </v>
      </c>
      <c r="AB3" s="77">
        <f>IF(AND(AB1=12,AA1=31),1,0)</f>
        <v>1</v>
      </c>
      <c r="AI3" s="303" t="s">
        <v>139</v>
      </c>
      <c r="AJ3" s="303"/>
      <c r="AK3" s="1">
        <v>3</v>
      </c>
    </row>
    <row r="4" spans="1:37" ht="12.75" customHeight="1">
      <c r="A4" s="71"/>
      <c r="B4" s="308"/>
      <c r="C4" s="308"/>
      <c r="D4" s="308"/>
      <c r="E4" s="308"/>
      <c r="F4" s="308"/>
      <c r="G4" s="308"/>
      <c r="H4" s="308"/>
      <c r="I4" s="76"/>
      <c r="L4" s="74" t="s">
        <v>211</v>
      </c>
      <c r="M4" s="74"/>
      <c r="N4" s="74"/>
      <c r="O4" s="74"/>
      <c r="P4" s="74"/>
      <c r="Q4" s="74"/>
      <c r="R4" s="74"/>
      <c r="AA4" s="306">
        <f>IF(O26=AD5,AA5,IF(O26=AD6,AA6,""))</f>
      </c>
      <c r="AB4" s="306"/>
      <c r="AC4" s="306"/>
      <c r="AI4" s="303" t="s">
        <v>140</v>
      </c>
      <c r="AJ4" s="303"/>
      <c r="AK4" s="1">
        <v>4</v>
      </c>
    </row>
    <row r="5" spans="1:37" ht="12.75" customHeight="1">
      <c r="A5" s="71"/>
      <c r="B5" s="308"/>
      <c r="C5" s="308"/>
      <c r="D5" s="308"/>
      <c r="E5" s="308"/>
      <c r="F5" s="308"/>
      <c r="G5" s="308"/>
      <c r="H5" s="308"/>
      <c r="I5" s="76"/>
      <c r="L5" s="74" t="s">
        <v>128</v>
      </c>
      <c r="M5" s="74"/>
      <c r="N5" s="74"/>
      <c r="O5" s="74"/>
      <c r="P5" s="74"/>
      <c r="Q5" s="74"/>
      <c r="R5" s="74"/>
      <c r="AA5" s="306" t="s">
        <v>153</v>
      </c>
      <c r="AB5" s="306"/>
      <c r="AC5" s="306"/>
      <c r="AD5" s="1" t="s">
        <v>150</v>
      </c>
      <c r="AI5" s="303" t="s">
        <v>141</v>
      </c>
      <c r="AJ5" s="303"/>
      <c r="AK5" s="1">
        <v>5</v>
      </c>
    </row>
    <row r="6" spans="1:37" ht="12.75">
      <c r="A6" s="71"/>
      <c r="B6" s="308"/>
      <c r="C6" s="308"/>
      <c r="D6" s="308"/>
      <c r="E6" s="308"/>
      <c r="F6" s="308"/>
      <c r="G6" s="308"/>
      <c r="H6" s="308"/>
      <c r="I6" s="71"/>
      <c r="L6" s="74" t="s">
        <v>114</v>
      </c>
      <c r="M6" s="74"/>
      <c r="N6" s="74"/>
      <c r="O6" s="74"/>
      <c r="P6" s="74"/>
      <c r="Q6" s="74"/>
      <c r="R6" s="74"/>
      <c r="AA6" s="306" t="s">
        <v>152</v>
      </c>
      <c r="AB6" s="306"/>
      <c r="AC6" s="306"/>
      <c r="AD6" s="1" t="s">
        <v>151</v>
      </c>
      <c r="AI6" s="303" t="s">
        <v>142</v>
      </c>
      <c r="AJ6" s="303"/>
      <c r="AK6" s="1">
        <v>6</v>
      </c>
    </row>
    <row r="7" spans="1:37" ht="12.75">
      <c r="A7" s="71"/>
      <c r="B7" s="308"/>
      <c r="C7" s="308"/>
      <c r="D7" s="308"/>
      <c r="E7" s="308"/>
      <c r="F7" s="308"/>
      <c r="G7" s="308"/>
      <c r="H7" s="308"/>
      <c r="I7" s="71"/>
      <c r="L7" s="74" t="s">
        <v>115</v>
      </c>
      <c r="M7" s="74"/>
      <c r="N7" s="74"/>
      <c r="O7" s="74"/>
      <c r="P7" s="74"/>
      <c r="Q7" s="74"/>
      <c r="R7" s="74"/>
      <c r="AA7" s="306" t="str">
        <f>IF(AB3=1,"За годината",IF(AB3&lt;1,"За периода",""))</f>
        <v>За годината</v>
      </c>
      <c r="AB7" s="306"/>
      <c r="AC7" s="306"/>
      <c r="AI7" s="303" t="s">
        <v>143</v>
      </c>
      <c r="AJ7" s="303"/>
      <c r="AK7" s="1">
        <v>7</v>
      </c>
    </row>
    <row r="8" spans="1:37" ht="12.75">
      <c r="A8" s="71"/>
      <c r="B8" s="308"/>
      <c r="C8" s="308"/>
      <c r="D8" s="308"/>
      <c r="E8" s="308"/>
      <c r="F8" s="308"/>
      <c r="G8" s="308"/>
      <c r="H8" s="308"/>
      <c r="I8" s="71"/>
      <c r="L8" s="74" t="s">
        <v>116</v>
      </c>
      <c r="M8" s="74"/>
      <c r="N8" s="74"/>
      <c r="O8" s="74"/>
      <c r="P8" s="74"/>
      <c r="Q8" s="74"/>
      <c r="R8" s="74"/>
      <c r="AI8" s="303" t="s">
        <v>144</v>
      </c>
      <c r="AJ8" s="303"/>
      <c r="AK8" s="1">
        <v>8</v>
      </c>
    </row>
    <row r="9" spans="1:37" ht="12.75">
      <c r="A9" s="71"/>
      <c r="B9" s="71"/>
      <c r="C9" s="71"/>
      <c r="D9" s="71"/>
      <c r="E9" s="71"/>
      <c r="F9" s="71"/>
      <c r="G9" s="71"/>
      <c r="H9" s="71"/>
      <c r="I9" s="71"/>
      <c r="L9" s="74" t="s">
        <v>117</v>
      </c>
      <c r="M9" s="74"/>
      <c r="N9" s="74"/>
      <c r="O9" s="74"/>
      <c r="P9" s="74"/>
      <c r="Q9" s="74"/>
      <c r="R9" s="74"/>
      <c r="AI9" s="303" t="s">
        <v>145</v>
      </c>
      <c r="AJ9" s="303"/>
      <c r="AK9" s="1">
        <v>9</v>
      </c>
    </row>
    <row r="10" spans="1:37" ht="12.75">
      <c r="A10" s="71"/>
      <c r="B10" s="71"/>
      <c r="C10" s="71"/>
      <c r="D10" s="71"/>
      <c r="E10" s="71"/>
      <c r="F10" s="71"/>
      <c r="G10" s="71"/>
      <c r="H10" s="71"/>
      <c r="I10" s="71"/>
      <c r="L10" s="74" t="s">
        <v>120</v>
      </c>
      <c r="M10" s="74"/>
      <c r="N10" s="74"/>
      <c r="O10" s="74"/>
      <c r="P10" s="74"/>
      <c r="Q10" s="74"/>
      <c r="R10" s="74"/>
      <c r="AI10" s="303" t="s">
        <v>146</v>
      </c>
      <c r="AJ10" s="303"/>
      <c r="AK10" s="1">
        <v>10</v>
      </c>
    </row>
    <row r="11" spans="1:37" ht="12.75">
      <c r="A11" s="71"/>
      <c r="B11" s="71"/>
      <c r="C11" s="71"/>
      <c r="D11" s="71"/>
      <c r="E11" s="71"/>
      <c r="F11" s="71"/>
      <c r="G11" s="71"/>
      <c r="H11" s="71"/>
      <c r="I11" s="71"/>
      <c r="L11" s="74" t="s">
        <v>118</v>
      </c>
      <c r="M11" s="74"/>
      <c r="N11" s="74"/>
      <c r="O11" s="74"/>
      <c r="P11" s="74"/>
      <c r="Q11" s="74"/>
      <c r="R11" s="74"/>
      <c r="AI11" s="303" t="s">
        <v>147</v>
      </c>
      <c r="AJ11" s="303"/>
      <c r="AK11" s="1">
        <v>11</v>
      </c>
    </row>
    <row r="12" spans="1:37" ht="12.75">
      <c r="A12" s="71"/>
      <c r="B12" s="71"/>
      <c r="C12" s="71"/>
      <c r="D12" s="71"/>
      <c r="E12" s="71"/>
      <c r="F12" s="71"/>
      <c r="G12" s="71"/>
      <c r="H12" s="71"/>
      <c r="I12" s="71"/>
      <c r="L12" s="74" t="s">
        <v>119</v>
      </c>
      <c r="M12" s="74"/>
      <c r="N12" s="74"/>
      <c r="O12" s="74"/>
      <c r="P12" s="74"/>
      <c r="Q12" s="74"/>
      <c r="R12" s="74"/>
      <c r="AI12" s="303" t="s">
        <v>148</v>
      </c>
      <c r="AJ12" s="303"/>
      <c r="AK12" s="1">
        <v>12</v>
      </c>
    </row>
    <row r="13" spans="1:36" ht="12.75">
      <c r="A13" s="71"/>
      <c r="B13" s="71"/>
      <c r="C13" s="71"/>
      <c r="D13" s="71"/>
      <c r="E13" s="71"/>
      <c r="F13" s="71"/>
      <c r="G13" s="71"/>
      <c r="H13" s="71"/>
      <c r="I13" s="71"/>
      <c r="L13" s="74" t="s">
        <v>121</v>
      </c>
      <c r="M13" s="74"/>
      <c r="N13" s="74"/>
      <c r="O13" s="74"/>
      <c r="P13" s="74"/>
      <c r="Q13" s="74"/>
      <c r="R13" s="74"/>
      <c r="AI13" s="303"/>
      <c r="AJ13" s="303"/>
    </row>
    <row r="14" spans="1:36" ht="12.75">
      <c r="A14" s="71"/>
      <c r="B14" s="71"/>
      <c r="C14" s="71"/>
      <c r="D14" s="71"/>
      <c r="E14" s="71"/>
      <c r="F14" s="71"/>
      <c r="G14" s="71"/>
      <c r="H14" s="71"/>
      <c r="I14" s="71"/>
      <c r="L14" s="74" t="s">
        <v>122</v>
      </c>
      <c r="M14" s="74"/>
      <c r="N14" s="74"/>
      <c r="O14" s="74"/>
      <c r="P14" s="74"/>
      <c r="Q14" s="74"/>
      <c r="R14" s="74"/>
      <c r="AI14" s="303"/>
      <c r="AJ14" s="303"/>
    </row>
    <row r="15" spans="1:36" ht="12.75">
      <c r="A15" s="71"/>
      <c r="B15" s="71"/>
      <c r="C15" s="71"/>
      <c r="D15" s="71"/>
      <c r="E15" s="71"/>
      <c r="F15" s="71"/>
      <c r="G15" s="71"/>
      <c r="H15" s="71"/>
      <c r="I15" s="71"/>
      <c r="L15" s="74" t="s">
        <v>123</v>
      </c>
      <c r="M15" s="74"/>
      <c r="N15" s="74"/>
      <c r="O15" s="74"/>
      <c r="P15" s="74"/>
      <c r="Q15" s="74"/>
      <c r="R15" s="74"/>
      <c r="AI15" s="303"/>
      <c r="AJ15" s="303"/>
    </row>
    <row r="16" spans="1:36" ht="12.75">
      <c r="A16" s="71"/>
      <c r="B16" s="71"/>
      <c r="C16" s="71"/>
      <c r="D16" s="71"/>
      <c r="E16" s="71"/>
      <c r="F16" s="71"/>
      <c r="G16" s="71"/>
      <c r="H16" s="71"/>
      <c r="I16" s="71"/>
      <c r="AI16" s="303"/>
      <c r="AJ16" s="303"/>
    </row>
    <row r="17" spans="1:36" ht="12.75">
      <c r="A17" s="71"/>
      <c r="B17" s="71"/>
      <c r="C17" s="71"/>
      <c r="D17" s="71"/>
      <c r="E17" s="71"/>
      <c r="F17" s="71"/>
      <c r="G17" s="71"/>
      <c r="H17" s="71"/>
      <c r="I17" s="71"/>
      <c r="R17" s="78"/>
      <c r="S17" s="78"/>
      <c r="AI17" s="303"/>
      <c r="AJ17" s="303"/>
    </row>
    <row r="18" spans="1:17" ht="12.75">
      <c r="A18" s="71"/>
      <c r="B18" s="71"/>
      <c r="C18" s="71"/>
      <c r="D18" s="71"/>
      <c r="E18" s="71"/>
      <c r="F18" s="71"/>
      <c r="G18" s="71"/>
      <c r="H18" s="71"/>
      <c r="I18" s="71"/>
      <c r="L18" s="1" t="s">
        <v>124</v>
      </c>
      <c r="O18" s="78"/>
      <c r="P18" s="78"/>
      <c r="Q18" s="78"/>
    </row>
    <row r="19" spans="1:17" ht="12.75">
      <c r="A19" s="71"/>
      <c r="B19" s="71"/>
      <c r="C19" s="71"/>
      <c r="D19" s="71"/>
      <c r="E19" s="71"/>
      <c r="F19" s="71"/>
      <c r="G19" s="71"/>
      <c r="H19" s="71"/>
      <c r="I19" s="71"/>
      <c r="L19" s="304" t="s">
        <v>212</v>
      </c>
      <c r="M19" s="304"/>
      <c r="N19" s="304"/>
      <c r="O19" s="304"/>
      <c r="P19" s="304"/>
      <c r="Q19" s="304"/>
    </row>
    <row r="20" spans="1:9" ht="12.75" customHeight="1">
      <c r="A20" s="71"/>
      <c r="B20" s="71"/>
      <c r="C20" s="71"/>
      <c r="D20" s="71"/>
      <c r="E20" s="71"/>
      <c r="F20" s="71"/>
      <c r="G20" s="71"/>
      <c r="H20" s="71"/>
      <c r="I20" s="71"/>
    </row>
    <row r="21" spans="1:17" ht="12.75" customHeight="1">
      <c r="A21" s="71"/>
      <c r="B21" s="71"/>
      <c r="C21" s="71"/>
      <c r="D21" s="71"/>
      <c r="E21" s="71"/>
      <c r="F21" s="71"/>
      <c r="G21" s="71"/>
      <c r="H21" s="71"/>
      <c r="I21" s="71"/>
      <c r="L21" s="1" t="s">
        <v>149</v>
      </c>
      <c r="O21" s="304" t="s">
        <v>213</v>
      </c>
      <c r="P21" s="304"/>
      <c r="Q21" s="304"/>
    </row>
    <row r="22" spans="1:9" ht="12.75" customHeight="1">
      <c r="A22" s="71"/>
      <c r="B22" s="71"/>
      <c r="C22" s="71"/>
      <c r="D22" s="71"/>
      <c r="E22" s="71"/>
      <c r="F22" s="71"/>
      <c r="G22" s="71"/>
      <c r="H22" s="71"/>
      <c r="I22" s="71"/>
    </row>
    <row r="23" spans="1:12" ht="12.75" customHeight="1">
      <c r="A23" s="309" t="str">
        <f>CONCATENATE(AA4," ФИНАНСОВ ОТЧЕТ")</f>
        <v> ФИНАНСОВ ОТЧЕТ</v>
      </c>
      <c r="B23" s="309"/>
      <c r="C23" s="309"/>
      <c r="D23" s="309"/>
      <c r="E23" s="309"/>
      <c r="F23" s="309"/>
      <c r="G23" s="309"/>
      <c r="H23" s="309"/>
      <c r="I23" s="309"/>
      <c r="J23" s="79"/>
      <c r="L23" s="1" t="s">
        <v>165</v>
      </c>
    </row>
    <row r="24" spans="1:12" ht="15.75" customHeight="1">
      <c r="A24" s="309"/>
      <c r="B24" s="309"/>
      <c r="C24" s="309"/>
      <c r="D24" s="309"/>
      <c r="E24" s="309"/>
      <c r="F24" s="309"/>
      <c r="G24" s="309"/>
      <c r="H24" s="309"/>
      <c r="I24" s="309"/>
      <c r="J24" s="79"/>
      <c r="L24" s="1" t="s">
        <v>164</v>
      </c>
    </row>
    <row r="25" spans="1:12" ht="12.75" customHeight="1">
      <c r="A25" s="80"/>
      <c r="B25" s="80"/>
      <c r="C25" s="312" t="str">
        <f>CONCATENATE(AA7," към ",AA1,".",AB1,".",AC1," г.")</f>
        <v>За годината към 31.12.2010 г.</v>
      </c>
      <c r="D25" s="312"/>
      <c r="E25" s="312"/>
      <c r="F25" s="312"/>
      <c r="G25" s="312"/>
      <c r="H25" s="80"/>
      <c r="I25" s="80"/>
      <c r="J25" s="79"/>
      <c r="L25" s="1" t="s">
        <v>163</v>
      </c>
    </row>
    <row r="26" spans="1:15" ht="12.75" customHeight="1">
      <c r="A26" s="80"/>
      <c r="B26" s="80"/>
      <c r="C26" s="312"/>
      <c r="D26" s="312"/>
      <c r="E26" s="312"/>
      <c r="F26" s="312"/>
      <c r="G26" s="312"/>
      <c r="H26" s="80"/>
      <c r="I26" s="80"/>
      <c r="J26" s="79"/>
      <c r="L26" s="1" t="s">
        <v>125</v>
      </c>
      <c r="O26" s="74"/>
    </row>
    <row r="27" spans="1:9" ht="12.7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L28" s="1" t="s">
        <v>126</v>
      </c>
      <c r="O28" s="314">
        <v>40543</v>
      </c>
      <c r="P28" s="304"/>
    </row>
    <row r="29" spans="1:9" ht="20.25">
      <c r="A29" s="71"/>
      <c r="B29" s="311" t="s">
        <v>110</v>
      </c>
      <c r="C29" s="311"/>
      <c r="D29" s="311"/>
      <c r="E29" s="311"/>
      <c r="F29" s="311"/>
      <c r="G29" s="311"/>
      <c r="H29" s="311"/>
      <c r="I29" s="81"/>
    </row>
    <row r="30" spans="1:16" ht="20.25">
      <c r="A30" s="71"/>
      <c r="B30" s="311"/>
      <c r="C30" s="311"/>
      <c r="D30" s="311"/>
      <c r="E30" s="311"/>
      <c r="F30" s="311"/>
      <c r="G30" s="311"/>
      <c r="H30" s="311"/>
      <c r="I30" s="81"/>
      <c r="L30" s="1" t="s">
        <v>127</v>
      </c>
      <c r="O30" s="314">
        <v>40574</v>
      </c>
      <c r="P30" s="314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71"/>
      <c r="B32" s="71"/>
      <c r="C32" s="71"/>
      <c r="D32" s="82"/>
      <c r="E32" s="71"/>
      <c r="F32" s="71"/>
      <c r="G32" s="71"/>
      <c r="H32" s="71"/>
      <c r="I32" s="71"/>
    </row>
    <row r="33" spans="1:9" ht="12.75">
      <c r="A33" s="71"/>
      <c r="B33" s="71"/>
      <c r="C33" s="71"/>
      <c r="D33" s="71"/>
      <c r="E33" s="71"/>
      <c r="F33" s="71"/>
      <c r="G33" s="71"/>
      <c r="H33" s="71"/>
      <c r="I33" s="71"/>
    </row>
    <row r="34" spans="1:17" ht="12.75">
      <c r="A34" s="71"/>
      <c r="B34" s="71"/>
      <c r="C34" s="71"/>
      <c r="D34" s="71"/>
      <c r="E34" s="71"/>
      <c r="F34" s="71"/>
      <c r="G34" s="71"/>
      <c r="H34" s="71"/>
      <c r="I34" s="71"/>
      <c r="L34" s="1" t="s">
        <v>130</v>
      </c>
      <c r="O34" s="304" t="s">
        <v>219</v>
      </c>
      <c r="P34" s="304"/>
      <c r="Q34" s="304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spans="1:17" ht="12.75">
      <c r="A36" s="71"/>
      <c r="B36" s="71"/>
      <c r="C36" s="71"/>
      <c r="D36" s="71"/>
      <c r="E36" s="71"/>
      <c r="F36" s="71"/>
      <c r="G36" s="71"/>
      <c r="H36" s="71"/>
      <c r="I36" s="71"/>
      <c r="L36" s="1" t="s">
        <v>129</v>
      </c>
      <c r="O36" s="304" t="s">
        <v>220</v>
      </c>
      <c r="P36" s="304"/>
      <c r="Q36" s="304"/>
    </row>
    <row r="37" spans="1:9" ht="12.75">
      <c r="A37" s="71"/>
      <c r="B37" s="71"/>
      <c r="C37" s="71"/>
      <c r="D37" s="71"/>
      <c r="E37" s="71"/>
      <c r="F37" s="71"/>
      <c r="G37" s="71"/>
      <c r="H37" s="71"/>
      <c r="I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L38" s="1" t="s">
        <v>131</v>
      </c>
      <c r="O38" s="313" t="s">
        <v>214</v>
      </c>
      <c r="P38" s="313"/>
      <c r="Q38" s="313"/>
    </row>
    <row r="39" spans="1:9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L40" s="1" t="s">
        <v>132</v>
      </c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L41" s="1" t="s">
        <v>133</v>
      </c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L42" s="1" t="s">
        <v>134</v>
      </c>
    </row>
    <row r="43" spans="1:17" ht="12.75">
      <c r="A43" s="71"/>
      <c r="B43" s="71"/>
      <c r="C43" s="71"/>
      <c r="D43" s="71"/>
      <c r="E43" s="71"/>
      <c r="F43" s="71"/>
      <c r="G43" s="71"/>
      <c r="H43" s="71"/>
      <c r="I43" s="71"/>
      <c r="L43" s="1" t="s">
        <v>135</v>
      </c>
      <c r="O43" s="74">
        <v>1</v>
      </c>
      <c r="P43" s="83" t="s">
        <v>136</v>
      </c>
      <c r="Q43" s="74">
        <v>4</v>
      </c>
    </row>
    <row r="44" spans="1:9" ht="14.25">
      <c r="A44" s="301" t="s">
        <v>223</v>
      </c>
      <c r="B44" s="301"/>
      <c r="C44" s="301"/>
      <c r="D44" s="301"/>
      <c r="E44" s="71"/>
      <c r="F44" s="301" t="s">
        <v>17</v>
      </c>
      <c r="G44" s="301"/>
      <c r="H44" s="301"/>
      <c r="I44" s="301"/>
    </row>
    <row r="45" spans="1:9" ht="12.75">
      <c r="A45" s="71"/>
      <c r="B45" s="71"/>
      <c r="C45" s="71"/>
      <c r="D45" s="71"/>
      <c r="E45" s="71"/>
      <c r="F45" s="52"/>
      <c r="G45" s="52"/>
      <c r="H45" s="52"/>
      <c r="I45" s="52"/>
    </row>
    <row r="46" spans="1:9" ht="14.25">
      <c r="A46" s="310" t="s">
        <v>216</v>
      </c>
      <c r="B46" s="310"/>
      <c r="C46" s="310"/>
      <c r="D46" s="310"/>
      <c r="E46" s="71"/>
      <c r="F46" s="310" t="s">
        <v>218</v>
      </c>
      <c r="G46" s="310"/>
      <c r="H46" s="310"/>
      <c r="I46" s="310"/>
    </row>
    <row r="47" spans="1:9" ht="14.25">
      <c r="A47" s="310"/>
      <c r="B47" s="310"/>
      <c r="C47" s="310"/>
      <c r="D47" s="310"/>
      <c r="E47" s="71"/>
      <c r="F47" s="45"/>
      <c r="G47" s="45"/>
      <c r="H47" s="45"/>
      <c r="I47" s="45"/>
    </row>
    <row r="48" spans="1:9" ht="14.25">
      <c r="A48" s="49"/>
      <c r="B48" s="49"/>
      <c r="C48" s="49"/>
      <c r="D48" s="49"/>
      <c r="E48" s="71"/>
      <c r="F48" s="45"/>
      <c r="G48" s="45"/>
      <c r="H48" s="45"/>
      <c r="I48" s="45"/>
    </row>
    <row r="49" spans="1:9" ht="14.25">
      <c r="A49" s="301"/>
      <c r="B49" s="301"/>
      <c r="C49" s="301"/>
      <c r="D49" s="301"/>
      <c r="E49" s="71"/>
      <c r="F49" s="301"/>
      <c r="G49" s="301"/>
      <c r="H49" s="301"/>
      <c r="I49" s="301"/>
    </row>
    <row r="50" spans="1:9" ht="14.25">
      <c r="A50" s="84"/>
      <c r="B50" s="84"/>
      <c r="C50" s="84"/>
      <c r="D50" s="301"/>
      <c r="E50" s="301"/>
      <c r="F50" s="301"/>
      <c r="G50" s="84"/>
      <c r="H50" s="84"/>
      <c r="I50" s="84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4.25">
      <c r="A52" s="45"/>
      <c r="B52" s="45"/>
      <c r="C52" s="301"/>
      <c r="D52" s="301"/>
      <c r="E52" s="301"/>
      <c r="F52" s="301"/>
      <c r="G52" s="301"/>
      <c r="H52" s="45"/>
      <c r="I52" s="45"/>
    </row>
    <row r="53" spans="1:9" ht="14.25">
      <c r="A53" s="85"/>
      <c r="B53" s="85"/>
      <c r="C53" s="85"/>
      <c r="D53" s="86"/>
      <c r="E53" s="86"/>
      <c r="F53" s="86"/>
      <c r="G53" s="85"/>
      <c r="H53" s="85"/>
      <c r="I53" s="85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4.25">
      <c r="A56" s="52"/>
      <c r="B56" s="52"/>
      <c r="C56" s="302"/>
      <c r="D56" s="302"/>
      <c r="E56" s="302"/>
      <c r="F56" s="302"/>
      <c r="G56" s="302"/>
      <c r="H56" s="52"/>
      <c r="I56" s="52"/>
    </row>
    <row r="57" spans="1:9" ht="12.75" customHeight="1">
      <c r="A57" s="52"/>
      <c r="B57" s="52"/>
      <c r="C57" s="307"/>
      <c r="D57" s="307"/>
      <c r="E57" s="307"/>
      <c r="F57" s="307"/>
      <c r="G57" s="307"/>
      <c r="H57" s="52"/>
      <c r="I57" s="52"/>
    </row>
    <row r="58" spans="1:9" ht="14.25">
      <c r="A58" s="82"/>
      <c r="B58" s="82"/>
      <c r="C58" s="305" t="str">
        <f>CONCATENATE(O21,", ",DAY(O30)," ",CHOOSE(AL1,AI1,AI2,AI3,AI4,AI5,AI6,AI7,AI8,AI9,AI10,AI11,AI12)," ",YEAR(O30)," г.")</f>
        <v>БУРГАС, 31 януари 2011 г.</v>
      </c>
      <c r="D58" s="305"/>
      <c r="E58" s="305"/>
      <c r="F58" s="305"/>
      <c r="G58" s="305"/>
      <c r="H58" s="82"/>
      <c r="I58" s="82"/>
    </row>
  </sheetData>
  <sheetProtection/>
  <mergeCells count="48">
    <mergeCell ref="AD1:AE1"/>
    <mergeCell ref="AF1:AG1"/>
    <mergeCell ref="L1:R1"/>
    <mergeCell ref="O38:Q38"/>
    <mergeCell ref="O30:P30"/>
    <mergeCell ref="AA2:AB2"/>
    <mergeCell ref="O28:P28"/>
    <mergeCell ref="L19:Q19"/>
    <mergeCell ref="AI17:AJ17"/>
    <mergeCell ref="AI13:AJ13"/>
    <mergeCell ref="AI14:AJ14"/>
    <mergeCell ref="AI15:AJ15"/>
    <mergeCell ref="AI16:AJ16"/>
    <mergeCell ref="AI8:AJ8"/>
    <mergeCell ref="AI9:AJ9"/>
    <mergeCell ref="AI10:AJ10"/>
    <mergeCell ref="AA7:AC7"/>
    <mergeCell ref="AI7:AJ7"/>
    <mergeCell ref="A49:D49"/>
    <mergeCell ref="F49:I49"/>
    <mergeCell ref="A23:I24"/>
    <mergeCell ref="A44:D44"/>
    <mergeCell ref="A46:D46"/>
    <mergeCell ref="F44:I44"/>
    <mergeCell ref="F46:I46"/>
    <mergeCell ref="B29:H30"/>
    <mergeCell ref="C25:G26"/>
    <mergeCell ref="A47:D47"/>
    <mergeCell ref="AI12:AJ12"/>
    <mergeCell ref="D50:F50"/>
    <mergeCell ref="C58:G58"/>
    <mergeCell ref="AA4:AC4"/>
    <mergeCell ref="AA5:AC5"/>
    <mergeCell ref="AA6:AC6"/>
    <mergeCell ref="O34:Q34"/>
    <mergeCell ref="O36:Q36"/>
    <mergeCell ref="C57:G57"/>
    <mergeCell ref="B3:H8"/>
    <mergeCell ref="C52:G52"/>
    <mergeCell ref="C56:G56"/>
    <mergeCell ref="AI1:AJ1"/>
    <mergeCell ref="AI2:AJ2"/>
    <mergeCell ref="AI3:AJ3"/>
    <mergeCell ref="AI4:AJ4"/>
    <mergeCell ref="AI5:AJ5"/>
    <mergeCell ref="AI6:AJ6"/>
    <mergeCell ref="O21:Q21"/>
    <mergeCell ref="AI11:AJ1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50.7109375" style="8" customWidth="1"/>
    <col min="2" max="2" width="1.7109375" style="8" customWidth="1"/>
    <col min="3" max="3" width="10.28125" style="68" customWidth="1"/>
    <col min="4" max="4" width="1.7109375" style="68" customWidth="1"/>
    <col min="5" max="5" width="13.57421875" style="69" customWidth="1"/>
    <col min="6" max="6" width="1.421875" style="8" customWidth="1"/>
    <col min="7" max="7" width="13.57421875" style="69" customWidth="1"/>
    <col min="8" max="8" width="6.28125" style="8" customWidth="1"/>
    <col min="9" max="9" width="5.00390625" style="8" customWidth="1"/>
    <col min="10" max="16384" width="9.140625" style="8" customWidth="1"/>
  </cols>
  <sheetData>
    <row r="1" spans="1:8" ht="14.25">
      <c r="A1" s="317" t="str">
        <f>НАЧАЛО!B3</f>
        <v>ТРАНССТРОЙ-БУРГАС АД</v>
      </c>
      <c r="B1" s="317"/>
      <c r="C1" s="317"/>
      <c r="D1" s="317"/>
      <c r="E1" s="317"/>
      <c r="F1" s="317"/>
      <c r="G1" s="317"/>
      <c r="H1" s="7"/>
    </row>
    <row r="2" spans="1:8" s="10" customFormat="1" ht="14.25">
      <c r="A2" s="318" t="str">
        <f>CONCATENATE("ОТЧЕТ ЗА ДОХОДИТЕ ",НАЧАЛО!AA3,НАЧАЛО!AD1," година")</f>
        <v>ОТЧЕТ ЗА ДОХОДИТЕ за 2010 година</v>
      </c>
      <c r="B2" s="318"/>
      <c r="C2" s="318"/>
      <c r="D2" s="318"/>
      <c r="E2" s="318"/>
      <c r="F2" s="318"/>
      <c r="G2" s="318"/>
      <c r="H2" s="9"/>
    </row>
    <row r="3" spans="1:8" ht="9" customHeight="1">
      <c r="A3" s="11"/>
      <c r="B3" s="11"/>
      <c r="C3" s="12"/>
      <c r="D3" s="13"/>
      <c r="E3" s="14"/>
      <c r="F3" s="13"/>
      <c r="G3" s="14"/>
      <c r="H3" s="7"/>
    </row>
    <row r="4" spans="1:10" ht="15.75" customHeight="1">
      <c r="A4" s="15"/>
      <c r="B4" s="15"/>
      <c r="C4" s="15"/>
      <c r="D4" s="15"/>
      <c r="E4" s="16" t="str">
        <f>НАЧАЛО!AD1&amp;" г."</f>
        <v>2010 г.</v>
      </c>
      <c r="F4" s="16"/>
      <c r="G4" s="16" t="str">
        <f>НАЧАЛО!AF1&amp;" г."</f>
        <v>2009 г.</v>
      </c>
      <c r="H4" s="9"/>
      <c r="I4" s="10"/>
      <c r="J4" s="10"/>
    </row>
    <row r="5" spans="1:10" ht="15.75" customHeight="1">
      <c r="A5" s="15"/>
      <c r="B5" s="15"/>
      <c r="C5" s="17" t="s">
        <v>0</v>
      </c>
      <c r="D5" s="15"/>
      <c r="E5" s="16" t="s">
        <v>18</v>
      </c>
      <c r="F5" s="5"/>
      <c r="G5" s="16" t="s">
        <v>18</v>
      </c>
      <c r="H5" s="9"/>
      <c r="I5" s="10"/>
      <c r="J5" s="10"/>
    </row>
    <row r="6" spans="1:8" ht="15.75">
      <c r="A6" s="18" t="s">
        <v>55</v>
      </c>
      <c r="B6" s="18"/>
      <c r="C6" s="17"/>
      <c r="D6" s="19"/>
      <c r="E6" s="20"/>
      <c r="F6" s="21"/>
      <c r="G6" s="20"/>
      <c r="H6" s="7"/>
    </row>
    <row r="7" spans="1:8" ht="6.75" customHeight="1">
      <c r="A7" s="15"/>
      <c r="B7" s="15"/>
      <c r="C7" s="19"/>
      <c r="D7" s="19"/>
      <c r="E7" s="20"/>
      <c r="F7" s="21"/>
      <c r="G7" s="20"/>
      <c r="H7" s="7"/>
    </row>
    <row r="8" spans="1:8" s="28" customFormat="1" ht="15.75" customHeight="1">
      <c r="A8" s="22" t="s">
        <v>64</v>
      </c>
      <c r="B8" s="23"/>
      <c r="C8" s="24" t="s">
        <v>173</v>
      </c>
      <c r="D8" s="25"/>
      <c r="E8" s="261">
        <f>SUM(E9:E12)</f>
        <v>14943</v>
      </c>
      <c r="F8" s="26"/>
      <c r="G8" s="261">
        <f>SUM(G9:G12)</f>
        <v>7554</v>
      </c>
      <c r="H8" s="27"/>
    </row>
    <row r="9" spans="1:8" ht="15" customHeight="1">
      <c r="A9" s="29" t="s">
        <v>56</v>
      </c>
      <c r="B9" s="29"/>
      <c r="C9" s="30"/>
      <c r="D9" s="30"/>
      <c r="E9" s="2">
        <v>5</v>
      </c>
      <c r="F9" s="26"/>
      <c r="G9" s="2">
        <v>215</v>
      </c>
      <c r="H9" s="7"/>
    </row>
    <row r="10" spans="1:8" s="28" customFormat="1" ht="15.75" customHeight="1">
      <c r="A10" s="29" t="s">
        <v>57</v>
      </c>
      <c r="B10" s="29"/>
      <c r="C10" s="30"/>
      <c r="D10" s="30"/>
      <c r="E10" s="2">
        <v>14234</v>
      </c>
      <c r="F10" s="26"/>
      <c r="G10" s="2">
        <v>5298</v>
      </c>
      <c r="H10" s="27"/>
    </row>
    <row r="11" spans="1:8" s="28" customFormat="1" ht="15">
      <c r="A11" s="29" t="s">
        <v>58</v>
      </c>
      <c r="B11" s="29"/>
      <c r="C11" s="30"/>
      <c r="D11" s="30"/>
      <c r="E11" s="2">
        <v>43</v>
      </c>
      <c r="F11" s="26"/>
      <c r="G11" s="2"/>
      <c r="H11" s="27"/>
    </row>
    <row r="12" spans="1:8" s="28" customFormat="1" ht="15">
      <c r="A12" s="29" t="s">
        <v>40</v>
      </c>
      <c r="B12" s="29"/>
      <c r="C12" s="30"/>
      <c r="D12" s="30"/>
      <c r="E12" s="2">
        <v>661</v>
      </c>
      <c r="F12" s="31"/>
      <c r="G12" s="2">
        <v>2041</v>
      </c>
      <c r="H12" s="27"/>
    </row>
    <row r="13" spans="1:8" s="28" customFormat="1" ht="15.75" customHeight="1">
      <c r="A13" s="23"/>
      <c r="B13" s="23"/>
      <c r="C13" s="32"/>
      <c r="D13" s="25"/>
      <c r="E13" s="2"/>
      <c r="F13" s="2"/>
      <c r="G13" s="2"/>
      <c r="H13" s="27"/>
    </row>
    <row r="14" spans="1:8" s="28" customFormat="1" ht="15.75" customHeight="1">
      <c r="A14" s="22" t="s">
        <v>77</v>
      </c>
      <c r="B14" s="23"/>
      <c r="C14" s="24" t="s">
        <v>174</v>
      </c>
      <c r="D14" s="25"/>
      <c r="E14" s="261"/>
      <c r="F14" s="2"/>
      <c r="G14" s="261"/>
      <c r="H14" s="27"/>
    </row>
    <row r="15" spans="1:8" s="28" customFormat="1" ht="7.5" customHeight="1">
      <c r="A15" s="23"/>
      <c r="B15" s="23"/>
      <c r="C15" s="30"/>
      <c r="D15" s="25"/>
      <c r="E15" s="33"/>
      <c r="F15" s="34"/>
      <c r="G15" s="33"/>
      <c r="H15" s="27"/>
    </row>
    <row r="16" spans="1:8" s="28" customFormat="1" ht="17.25" customHeight="1">
      <c r="A16" s="22" t="s">
        <v>63</v>
      </c>
      <c r="B16" s="23"/>
      <c r="C16" s="24" t="s">
        <v>175</v>
      </c>
      <c r="D16" s="25"/>
      <c r="E16" s="261">
        <v>58</v>
      </c>
      <c r="F16" s="2"/>
      <c r="G16" s="261">
        <v>63</v>
      </c>
      <c r="H16" s="27"/>
    </row>
    <row r="17" spans="1:8" s="28" customFormat="1" ht="7.5" customHeight="1">
      <c r="A17" s="23"/>
      <c r="B17" s="23"/>
      <c r="C17" s="30"/>
      <c r="D17" s="25"/>
      <c r="E17" s="33"/>
      <c r="F17" s="34"/>
      <c r="G17" s="33"/>
      <c r="H17" s="27"/>
    </row>
    <row r="18" spans="1:8" s="28" customFormat="1" ht="15.75" customHeight="1" thickBot="1">
      <c r="A18" s="35" t="s">
        <v>54</v>
      </c>
      <c r="B18" s="5"/>
      <c r="C18" s="36"/>
      <c r="D18" s="25"/>
      <c r="E18" s="262">
        <f>E8+E14+E16</f>
        <v>15001</v>
      </c>
      <c r="F18" s="37"/>
      <c r="G18" s="262">
        <f>G8+G14+G16</f>
        <v>7617</v>
      </c>
      <c r="H18" s="27"/>
    </row>
    <row r="19" spans="1:8" s="28" customFormat="1" ht="15.75" thickTop="1">
      <c r="A19" s="29"/>
      <c r="B19" s="29"/>
      <c r="C19" s="30"/>
      <c r="D19" s="30"/>
      <c r="E19" s="2"/>
      <c r="F19" s="38"/>
      <c r="G19" s="2"/>
      <c r="H19" s="27"/>
    </row>
    <row r="20" spans="1:8" s="28" customFormat="1" ht="18" customHeight="1">
      <c r="A20" s="5" t="s">
        <v>59</v>
      </c>
      <c r="B20" s="5"/>
      <c r="C20" s="30"/>
      <c r="D20" s="25"/>
      <c r="E20" s="2"/>
      <c r="F20" s="30"/>
      <c r="G20" s="2"/>
      <c r="H20" s="39"/>
    </row>
    <row r="21" spans="1:8" s="28" customFormat="1" ht="15">
      <c r="A21" s="22" t="s">
        <v>19</v>
      </c>
      <c r="B21" s="23"/>
      <c r="C21" s="40"/>
      <c r="D21" s="25"/>
      <c r="E21" s="261">
        <f>SUM(E22:E27)</f>
        <v>-13100</v>
      </c>
      <c r="F21" s="30"/>
      <c r="G21" s="261">
        <f>SUM(G22:G27)</f>
        <v>-7780</v>
      </c>
      <c r="H21" s="39"/>
    </row>
    <row r="22" spans="1:8" s="28" customFormat="1" ht="15">
      <c r="A22" s="29" t="s">
        <v>48</v>
      </c>
      <c r="B22" s="29"/>
      <c r="C22" s="41" t="s">
        <v>176</v>
      </c>
      <c r="D22" s="30"/>
      <c r="E22" s="2">
        <v>-5176</v>
      </c>
      <c r="F22" s="26"/>
      <c r="G22" s="2">
        <v>-2825</v>
      </c>
      <c r="H22" s="42"/>
    </row>
    <row r="23" spans="1:8" s="28" customFormat="1" ht="15">
      <c r="A23" s="29" t="s">
        <v>1</v>
      </c>
      <c r="B23" s="29"/>
      <c r="C23" s="41" t="s">
        <v>177</v>
      </c>
      <c r="D23" s="30"/>
      <c r="E23" s="3">
        <v>-4561</v>
      </c>
      <c r="F23" s="26"/>
      <c r="G23" s="2">
        <v>-2348</v>
      </c>
      <c r="H23" s="42"/>
    </row>
    <row r="24" spans="1:8" s="28" customFormat="1" ht="15">
      <c r="A24" s="29" t="s">
        <v>2</v>
      </c>
      <c r="B24" s="29"/>
      <c r="C24" s="41" t="s">
        <v>178</v>
      </c>
      <c r="D24" s="30"/>
      <c r="E24" s="2">
        <v>-1035</v>
      </c>
      <c r="F24" s="26"/>
      <c r="G24" s="2">
        <v>-752</v>
      </c>
      <c r="H24" s="42"/>
    </row>
    <row r="25" spans="1:8" s="28" customFormat="1" ht="15">
      <c r="A25" s="29" t="s">
        <v>107</v>
      </c>
      <c r="B25" s="29"/>
      <c r="C25" s="41" t="s">
        <v>179</v>
      </c>
      <c r="D25" s="30"/>
      <c r="E25" s="2">
        <v>-1939</v>
      </c>
      <c r="F25" s="26"/>
      <c r="G25" s="2">
        <v>-1665</v>
      </c>
      <c r="H25" s="42"/>
    </row>
    <row r="26" spans="1:8" s="28" customFormat="1" ht="15">
      <c r="A26" s="29" t="s">
        <v>60</v>
      </c>
      <c r="B26" s="29"/>
      <c r="C26" s="41" t="s">
        <v>180</v>
      </c>
      <c r="D26" s="30"/>
      <c r="E26" s="2">
        <v>0</v>
      </c>
      <c r="F26" s="26"/>
      <c r="G26" s="2"/>
      <c r="H26" s="42"/>
    </row>
    <row r="27" spans="1:8" s="28" customFormat="1" ht="15">
      <c r="A27" s="29" t="s">
        <v>3</v>
      </c>
      <c r="B27" s="29"/>
      <c r="C27" s="41" t="s">
        <v>181</v>
      </c>
      <c r="D27" s="30"/>
      <c r="E27" s="2">
        <v>-389</v>
      </c>
      <c r="F27" s="26"/>
      <c r="G27" s="2">
        <v>-190</v>
      </c>
      <c r="H27" s="42"/>
    </row>
    <row r="28" spans="1:8" s="28" customFormat="1" ht="9" customHeight="1">
      <c r="A28" s="29"/>
      <c r="B28" s="29"/>
      <c r="C28" s="41"/>
      <c r="D28" s="30"/>
      <c r="E28" s="2"/>
      <c r="F28" s="30"/>
      <c r="G28" s="2"/>
      <c r="H28" s="39"/>
    </row>
    <row r="29" spans="1:8" s="28" customFormat="1" ht="15">
      <c r="A29" s="22" t="s">
        <v>20</v>
      </c>
      <c r="B29" s="23"/>
      <c r="C29" s="24" t="s">
        <v>182</v>
      </c>
      <c r="D29" s="25"/>
      <c r="E29" s="261">
        <f>SUM(E30:E33)</f>
        <v>-478</v>
      </c>
      <c r="F29" s="30"/>
      <c r="G29" s="261">
        <f>SUM(G30:G33)</f>
        <v>1201</v>
      </c>
      <c r="H29" s="39"/>
    </row>
    <row r="30" spans="1:8" s="28" customFormat="1" ht="30">
      <c r="A30" s="43" t="s">
        <v>4</v>
      </c>
      <c r="B30" s="43"/>
      <c r="C30" s="44"/>
      <c r="D30" s="44"/>
      <c r="E30" s="2">
        <v>0</v>
      </c>
      <c r="F30" s="26"/>
      <c r="G30" s="2">
        <v>-16</v>
      </c>
      <c r="H30" s="42"/>
    </row>
    <row r="31" spans="1:8" s="28" customFormat="1" ht="18.75" customHeight="1">
      <c r="A31" s="43" t="s">
        <v>61</v>
      </c>
      <c r="B31" s="43"/>
      <c r="C31" s="44"/>
      <c r="D31" s="44"/>
      <c r="E31" s="3">
        <v>0</v>
      </c>
      <c r="F31" s="26"/>
      <c r="G31" s="2" t="s">
        <v>224</v>
      </c>
      <c r="H31" s="42"/>
    </row>
    <row r="32" spans="1:8" s="28" customFormat="1" ht="28.5" customHeight="1">
      <c r="A32" s="43" t="s">
        <v>47</v>
      </c>
      <c r="B32" s="43"/>
      <c r="C32" s="44"/>
      <c r="D32" s="44"/>
      <c r="E32" s="2">
        <v>-478</v>
      </c>
      <c r="F32" s="26"/>
      <c r="G32" s="2">
        <v>1217</v>
      </c>
      <c r="H32" s="42"/>
    </row>
    <row r="33" spans="1:8" s="28" customFormat="1" ht="15">
      <c r="A33" s="43" t="s">
        <v>40</v>
      </c>
      <c r="B33" s="43"/>
      <c r="C33" s="44"/>
      <c r="D33" s="44"/>
      <c r="E33" s="2">
        <v>0</v>
      </c>
      <c r="F33" s="26"/>
      <c r="G33" s="2" t="s">
        <v>224</v>
      </c>
      <c r="H33" s="42"/>
    </row>
    <row r="34" spans="1:8" s="28" customFormat="1" ht="9" customHeight="1">
      <c r="A34" s="29"/>
      <c r="B34" s="29"/>
      <c r="C34" s="30"/>
      <c r="D34" s="30"/>
      <c r="E34" s="2"/>
      <c r="F34" s="30"/>
      <c r="G34" s="2"/>
      <c r="H34" s="39"/>
    </row>
    <row r="35" spans="1:8" s="28" customFormat="1" ht="15">
      <c r="A35" s="22" t="s">
        <v>62</v>
      </c>
      <c r="B35" s="23"/>
      <c r="C35" s="24" t="s">
        <v>183</v>
      </c>
      <c r="D35" s="25"/>
      <c r="E35" s="261">
        <v>-1108</v>
      </c>
      <c r="F35" s="25"/>
      <c r="G35" s="261">
        <v>-884</v>
      </c>
      <c r="H35" s="39"/>
    </row>
    <row r="36" spans="1:8" s="28" customFormat="1" ht="9" customHeight="1">
      <c r="A36" s="23"/>
      <c r="B36" s="23"/>
      <c r="C36" s="30"/>
      <c r="D36" s="25"/>
      <c r="E36" s="2"/>
      <c r="F36" s="45"/>
      <c r="G36" s="46"/>
      <c r="H36" s="39"/>
    </row>
    <row r="37" spans="1:8" s="28" customFormat="1" ht="15" customHeight="1" thickBot="1">
      <c r="A37" s="35" t="s">
        <v>68</v>
      </c>
      <c r="B37" s="5"/>
      <c r="C37" s="36"/>
      <c r="D37" s="25"/>
      <c r="E37" s="262">
        <f>E21+E29+E35</f>
        <v>-14686</v>
      </c>
      <c r="F37" s="37"/>
      <c r="G37" s="262">
        <f>G21+G29+G35</f>
        <v>-7463</v>
      </c>
      <c r="H37" s="39"/>
    </row>
    <row r="38" spans="1:8" s="28" customFormat="1" ht="9" customHeight="1" thickTop="1">
      <c r="A38" s="23"/>
      <c r="B38" s="23"/>
      <c r="C38" s="30"/>
      <c r="D38" s="25"/>
      <c r="E38" s="2"/>
      <c r="F38" s="45"/>
      <c r="G38" s="46"/>
      <c r="H38" s="39"/>
    </row>
    <row r="39" spans="1:8" s="28" customFormat="1" ht="15" customHeight="1">
      <c r="A39" s="22" t="s">
        <v>109</v>
      </c>
      <c r="B39" s="23"/>
      <c r="C39" s="24" t="s">
        <v>182</v>
      </c>
      <c r="D39" s="25"/>
      <c r="E39" s="261"/>
      <c r="F39" s="25"/>
      <c r="G39" s="261"/>
      <c r="H39" s="39"/>
    </row>
    <row r="40" spans="1:8" s="28" customFormat="1" ht="9" customHeight="1">
      <c r="A40" s="23"/>
      <c r="B40" s="23"/>
      <c r="C40" s="30"/>
      <c r="D40" s="25"/>
      <c r="E40" s="2"/>
      <c r="F40" s="45"/>
      <c r="G40" s="46"/>
      <c r="H40" s="39"/>
    </row>
    <row r="41" spans="1:8" s="28" customFormat="1" ht="15" customHeight="1" thickBot="1">
      <c r="A41" s="35" t="s">
        <v>65</v>
      </c>
      <c r="B41" s="5"/>
      <c r="C41" s="36"/>
      <c r="D41" s="25"/>
      <c r="E41" s="262">
        <f>E18+E37</f>
        <v>315</v>
      </c>
      <c r="F41" s="37"/>
      <c r="G41" s="262">
        <f>G18+G37</f>
        <v>154</v>
      </c>
      <c r="H41" s="39"/>
    </row>
    <row r="42" spans="1:8" s="28" customFormat="1" ht="9" customHeight="1" thickTop="1">
      <c r="A42" s="23"/>
      <c r="B42" s="23"/>
      <c r="C42" s="30"/>
      <c r="D42" s="25"/>
      <c r="E42" s="30"/>
      <c r="F42" s="30"/>
      <c r="G42" s="30"/>
      <c r="H42" s="39"/>
    </row>
    <row r="43" spans="1:8" s="28" customFormat="1" ht="15" customHeight="1">
      <c r="A43" s="22" t="s">
        <v>46</v>
      </c>
      <c r="B43" s="23"/>
      <c r="C43" s="24" t="s">
        <v>184</v>
      </c>
      <c r="D43" s="25"/>
      <c r="E43" s="261">
        <f>SUM(E44:E45)</f>
        <v>32</v>
      </c>
      <c r="F43" s="30"/>
      <c r="G43" s="261">
        <v>24</v>
      </c>
      <c r="H43" s="39"/>
    </row>
    <row r="44" spans="1:8" s="28" customFormat="1" ht="15">
      <c r="A44" s="47" t="s">
        <v>45</v>
      </c>
      <c r="B44" s="47"/>
      <c r="C44" s="30"/>
      <c r="D44" s="25"/>
      <c r="E44" s="2">
        <v>32</v>
      </c>
      <c r="F44" s="2"/>
      <c r="G44" s="2">
        <v>24</v>
      </c>
      <c r="H44" s="39"/>
    </row>
    <row r="45" spans="1:8" s="28" customFormat="1" ht="15">
      <c r="A45" s="47" t="s">
        <v>66</v>
      </c>
      <c r="B45" s="47"/>
      <c r="C45" s="30"/>
      <c r="D45" s="25"/>
      <c r="E45" s="2"/>
      <c r="F45" s="2"/>
      <c r="G45" s="2"/>
      <c r="H45" s="39"/>
    </row>
    <row r="46" spans="1:8" s="28" customFormat="1" ht="3.75" customHeight="1">
      <c r="A46" s="29"/>
      <c r="B46" s="29"/>
      <c r="C46" s="30"/>
      <c r="D46" s="30"/>
      <c r="E46" s="44"/>
      <c r="F46" s="44"/>
      <c r="G46" s="44"/>
      <c r="H46" s="39"/>
    </row>
    <row r="47" spans="1:8" s="28" customFormat="1" ht="15.75" thickBot="1">
      <c r="A47" s="35" t="s">
        <v>67</v>
      </c>
      <c r="B47" s="5"/>
      <c r="C47" s="36"/>
      <c r="D47" s="25"/>
      <c r="E47" s="262">
        <f>E41-E43</f>
        <v>283</v>
      </c>
      <c r="F47" s="37"/>
      <c r="G47" s="262">
        <f>G41-G43</f>
        <v>130</v>
      </c>
      <c r="H47" s="48"/>
    </row>
    <row r="48" spans="1:8" s="28" customFormat="1" ht="15" customHeight="1" thickTop="1">
      <c r="A48" s="320">
        <f>IF(AND(E$48="",G$48=""),"","Разлика в резултата между ОПР и БАЛАНСА!")</f>
      </c>
      <c r="B48" s="320"/>
      <c r="C48" s="320"/>
      <c r="D48" s="49"/>
      <c r="E48" s="50">
        <f>IF(E47=баланс!E65,"",ОПР!E47-баланс!E65)</f>
      </c>
      <c r="F48" s="49"/>
      <c r="G48" s="50">
        <f>IF(НАЧАЛО!AB$3=1,IF(G$47=баланс!G$65,"",ОПР!G47-баланс!G$65),"")</f>
      </c>
      <c r="H48" s="51"/>
    </row>
    <row r="49" spans="1:8" ht="15">
      <c r="A49" s="319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1 до страница 4 са неразделна част от финансовия отчет.</v>
      </c>
      <c r="B49" s="319"/>
      <c r="C49" s="319"/>
      <c r="D49" s="319"/>
      <c r="E49" s="319"/>
      <c r="F49" s="319"/>
      <c r="G49" s="319"/>
      <c r="H49" s="52"/>
    </row>
    <row r="50" spans="1:8" ht="14.25">
      <c r="A50" s="316">
        <f>IF(AND(E$48="",G$48=""),"","Резултат в БАЛАНСА:")</f>
      </c>
      <c r="B50" s="316"/>
      <c r="C50" s="316"/>
      <c r="D50" s="53"/>
      <c r="E50" s="54">
        <f>IF(E$47=баланс!E$65,"",баланс!E$65)</f>
      </c>
      <c r="F50" s="53"/>
      <c r="G50" s="54">
        <f>IF(НАЧАЛО!AB$3=1,IF(G$47=баланс!G$65,"",баланс!G$65),"")</f>
      </c>
      <c r="H50" s="52"/>
    </row>
    <row r="51" spans="1:8" ht="15">
      <c r="A51" s="55" t="str">
        <f>НАЧАЛО!$A$44</f>
        <v>Изп. Директор</v>
      </c>
      <c r="B51" s="56"/>
      <c r="C51" s="57"/>
      <c r="D51" s="52"/>
      <c r="E51" s="52"/>
      <c r="F51" s="52"/>
      <c r="G51" s="52"/>
      <c r="H51" s="52"/>
    </row>
    <row r="52" spans="1:8" ht="15">
      <c r="A52" s="58" t="str">
        <f>НАЧАЛО!$A$46</f>
        <v>Нина Богданова</v>
      </c>
      <c r="B52" s="59"/>
      <c r="C52" s="52"/>
      <c r="D52" s="52"/>
      <c r="E52" s="52"/>
      <c r="F52" s="52"/>
      <c r="G52" s="52"/>
      <c r="H52" s="52"/>
    </row>
    <row r="53" spans="1:8" ht="15">
      <c r="A53" s="58"/>
      <c r="B53" s="59"/>
      <c r="C53" s="52"/>
      <c r="D53" s="52"/>
      <c r="E53" s="52"/>
      <c r="F53" s="52"/>
      <c r="G53" s="52"/>
      <c r="H53" s="52"/>
    </row>
    <row r="54" spans="1:8" ht="14.25">
      <c r="A54" s="58" t="s">
        <v>33</v>
      </c>
      <c r="B54" s="52"/>
      <c r="C54" s="52"/>
      <c r="D54" s="52"/>
      <c r="E54" s="52"/>
      <c r="F54" s="52"/>
      <c r="G54" s="52"/>
      <c r="H54" s="52"/>
    </row>
    <row r="55" spans="1:8" ht="14.25">
      <c r="A55" s="58"/>
      <c r="B55" s="52"/>
      <c r="C55" s="52"/>
      <c r="D55" s="52"/>
      <c r="E55" s="52"/>
      <c r="F55" s="52"/>
      <c r="G55" s="52"/>
      <c r="H55" s="52"/>
    </row>
    <row r="56" spans="1:8" ht="14.25">
      <c r="A56" s="60" t="str">
        <f>НАЧАЛО!$F$44</f>
        <v>Съставител:</v>
      </c>
      <c r="B56" s="60"/>
      <c r="C56" s="61"/>
      <c r="D56" s="61"/>
      <c r="E56" s="62"/>
      <c r="F56" s="52"/>
      <c r="G56" s="62"/>
      <c r="H56" s="52"/>
    </row>
    <row r="57" spans="1:8" ht="14.25">
      <c r="A57" s="63" t="str">
        <f>НАЧАЛО!$F$46</f>
        <v>Петя Евтимова</v>
      </c>
      <c r="B57" s="64"/>
      <c r="C57" s="61"/>
      <c r="D57" s="61"/>
      <c r="E57" s="62"/>
      <c r="F57" s="52"/>
      <c r="G57" s="62"/>
      <c r="H57" s="52"/>
    </row>
    <row r="58" spans="1:8" ht="14.25">
      <c r="A58" s="60"/>
      <c r="B58" s="60"/>
      <c r="C58" s="61"/>
      <c r="D58" s="61"/>
      <c r="E58" s="62"/>
      <c r="F58" s="52"/>
      <c r="G58" s="62"/>
      <c r="H58" s="52"/>
    </row>
    <row r="59" spans="1:8" ht="14.25">
      <c r="A59" s="63"/>
      <c r="B59" s="64"/>
      <c r="C59" s="61"/>
      <c r="D59" s="61"/>
      <c r="E59" s="62"/>
      <c r="F59" s="52"/>
      <c r="G59" s="62"/>
      <c r="H59" s="52"/>
    </row>
    <row r="60" spans="1:8" ht="14.25">
      <c r="A60" s="58"/>
      <c r="B60" s="52"/>
      <c r="C60" s="61"/>
      <c r="D60" s="61"/>
      <c r="E60" s="62"/>
      <c r="F60" s="52"/>
      <c r="G60" s="62"/>
      <c r="H60" s="52"/>
    </row>
    <row r="61" spans="1:8" ht="12.75" customHeight="1">
      <c r="A61" s="65"/>
      <c r="B61" s="66"/>
      <c r="C61" s="61"/>
      <c r="D61" s="61"/>
      <c r="E61" s="62"/>
      <c r="F61" s="52"/>
      <c r="G61" s="62"/>
      <c r="H61" s="52"/>
    </row>
    <row r="62" spans="1:8" ht="14.25">
      <c r="A62" s="58" t="str">
        <f>НАЧАЛО!$C$58</f>
        <v>БУРГАС, 31 януари 2011 г.</v>
      </c>
      <c r="B62" s="52"/>
      <c r="C62" s="61"/>
      <c r="D62" s="61"/>
      <c r="E62" s="62"/>
      <c r="F62" s="52"/>
      <c r="G62" s="62"/>
      <c r="H62" s="52"/>
    </row>
    <row r="63" spans="1:2" ht="15">
      <c r="A63" s="67"/>
      <c r="B63" s="67"/>
    </row>
    <row r="65" spans="1:2" ht="15">
      <c r="A65" s="70"/>
      <c r="B65" s="70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3"/>
  <colBreaks count="1" manualBreakCount="1">
    <brk id="7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zoomScalePageLayoutView="0" workbookViewId="0" topLeftCell="A85">
      <selection activeCell="A112" sqref="A112"/>
    </sheetView>
  </sheetViews>
  <sheetFormatPr defaultColWidth="9.140625" defaultRowHeight="12.75"/>
  <cols>
    <col min="1" max="1" width="52.140625" style="28" customWidth="1"/>
    <col min="2" max="2" width="1.7109375" style="28" customWidth="1"/>
    <col min="3" max="3" width="10.28125" style="150" customWidth="1"/>
    <col min="4" max="4" width="1.7109375" style="151" customWidth="1"/>
    <col min="5" max="5" width="13.7109375" style="28" customWidth="1"/>
    <col min="6" max="6" width="1.7109375" style="28" customWidth="1"/>
    <col min="7" max="7" width="14.28125" style="28" customWidth="1"/>
    <col min="8" max="8" width="3.00390625" style="28" customWidth="1"/>
    <col min="9" max="11" width="9.140625" style="28" customWidth="1"/>
    <col min="12" max="12" width="9.57421875" style="28" bestFit="1" customWidth="1"/>
    <col min="13" max="16384" width="9.140625" style="28" customWidth="1"/>
  </cols>
  <sheetData>
    <row r="1" spans="1:8" ht="15">
      <c r="A1" s="317" t="str">
        <f>ОПР!A1:G1</f>
        <v>ТРАНССТРОЙ-БУРГАС АД</v>
      </c>
      <c r="B1" s="317"/>
      <c r="C1" s="317"/>
      <c r="D1" s="317"/>
      <c r="E1" s="317"/>
      <c r="F1" s="317"/>
      <c r="G1" s="317"/>
      <c r="H1" s="27"/>
    </row>
    <row r="2" spans="1:8" s="88" customFormat="1" ht="15">
      <c r="A2" s="318" t="str">
        <f>CONCATENATE("СЧЕТОВОДЕН БАЛАНС ","към ",DAY(НАЧАЛО!AA$2),".",MONTH(НАЧАЛО!AA$2),".",YEAR(НАЧАЛО!AA$2)," г.")</f>
        <v>СЧЕТОВОДЕН БАЛАНС към 31.12.2010 г.</v>
      </c>
      <c r="B2" s="318"/>
      <c r="C2" s="318"/>
      <c r="D2" s="318"/>
      <c r="E2" s="318"/>
      <c r="F2" s="318"/>
      <c r="G2" s="318"/>
      <c r="H2" s="87"/>
    </row>
    <row r="3" spans="1:8" ht="15" customHeight="1">
      <c r="A3" s="89"/>
      <c r="B3" s="89"/>
      <c r="C3" s="91"/>
      <c r="D3" s="89"/>
      <c r="E3" s="92"/>
      <c r="F3" s="89"/>
      <c r="G3" s="92"/>
      <c r="H3" s="27"/>
    </row>
    <row r="4" spans="1:8" s="99" customFormat="1" ht="21">
      <c r="A4" s="93"/>
      <c r="B4" s="93"/>
      <c r="C4" s="94" t="s">
        <v>0</v>
      </c>
      <c r="D4" s="95"/>
      <c r="E4" s="96">
        <f>НАЧАЛО!AA2</f>
        <v>40543</v>
      </c>
      <c r="F4" s="97"/>
      <c r="G4" s="96" t="str">
        <f>ОПР!G4</f>
        <v>2009 г.</v>
      </c>
      <c r="H4" s="98"/>
    </row>
    <row r="5" spans="1:8" ht="18" customHeight="1">
      <c r="A5" s="5" t="s">
        <v>5</v>
      </c>
      <c r="B5" s="5"/>
      <c r="C5" s="91"/>
      <c r="D5" s="89"/>
      <c r="E5" s="100" t="s">
        <v>18</v>
      </c>
      <c r="F5" s="4"/>
      <c r="G5" s="100" t="s">
        <v>18</v>
      </c>
      <c r="H5" s="27"/>
    </row>
    <row r="6" spans="1:8" ht="9" customHeight="1">
      <c r="A6" s="101"/>
      <c r="B6" s="101"/>
      <c r="C6" s="91"/>
      <c r="D6" s="89"/>
      <c r="E6" s="100"/>
      <c r="F6" s="4"/>
      <c r="G6" s="100"/>
      <c r="H6" s="27"/>
    </row>
    <row r="7" spans="1:8" ht="16.5" customHeight="1">
      <c r="A7" s="102" t="s">
        <v>162</v>
      </c>
      <c r="B7" s="101"/>
      <c r="C7" s="91"/>
      <c r="D7" s="89"/>
      <c r="E7" s="100"/>
      <c r="F7" s="4"/>
      <c r="G7" s="100"/>
      <c r="H7" s="27"/>
    </row>
    <row r="8" spans="1:8" ht="9" customHeight="1">
      <c r="A8" s="5"/>
      <c r="B8" s="5"/>
      <c r="C8" s="6"/>
      <c r="D8" s="25"/>
      <c r="E8" s="27"/>
      <c r="F8" s="38"/>
      <c r="G8" s="27"/>
      <c r="H8" s="27"/>
    </row>
    <row r="9" spans="1:8" ht="15.75" customHeight="1">
      <c r="A9" s="103" t="s">
        <v>167</v>
      </c>
      <c r="B9" s="104"/>
      <c r="C9" s="105" t="s">
        <v>185</v>
      </c>
      <c r="D9" s="30"/>
      <c r="E9" s="292">
        <v>6217</v>
      </c>
      <c r="F9" s="107"/>
      <c r="G9" s="292">
        <v>7561</v>
      </c>
      <c r="H9" s="27"/>
    </row>
    <row r="10" spans="1:8" ht="9" customHeight="1">
      <c r="A10" s="29"/>
      <c r="B10" s="29"/>
      <c r="C10" s="44"/>
      <c r="D10" s="30"/>
      <c r="E10" s="293"/>
      <c r="F10" s="109"/>
      <c r="G10" s="293"/>
      <c r="H10" s="27"/>
    </row>
    <row r="11" spans="1:8" ht="15.75" customHeight="1">
      <c r="A11" s="103" t="s">
        <v>42</v>
      </c>
      <c r="B11" s="104"/>
      <c r="C11" s="105" t="s">
        <v>186</v>
      </c>
      <c r="D11" s="30"/>
      <c r="E11" s="292">
        <v>0</v>
      </c>
      <c r="F11" s="107"/>
      <c r="G11" s="292">
        <v>0</v>
      </c>
      <c r="H11" s="27"/>
    </row>
    <row r="12" spans="1:8" ht="9" customHeight="1">
      <c r="A12" s="29"/>
      <c r="B12" s="29"/>
      <c r="C12" s="44"/>
      <c r="D12" s="30"/>
      <c r="E12" s="293"/>
      <c r="F12" s="109"/>
      <c r="G12" s="293"/>
      <c r="H12" s="27"/>
    </row>
    <row r="13" spans="1:8" ht="15">
      <c r="A13" s="103" t="s">
        <v>21</v>
      </c>
      <c r="B13" s="104"/>
      <c r="C13" s="105" t="s">
        <v>187</v>
      </c>
      <c r="D13" s="30"/>
      <c r="E13" s="292">
        <v>10</v>
      </c>
      <c r="F13" s="107"/>
      <c r="G13" s="292">
        <v>10</v>
      </c>
      <c r="H13" s="27"/>
    </row>
    <row r="14" spans="1:8" ht="9" customHeight="1">
      <c r="A14" s="29"/>
      <c r="B14" s="29"/>
      <c r="C14" s="44"/>
      <c r="D14" s="30"/>
      <c r="E14" s="293"/>
      <c r="F14" s="109"/>
      <c r="G14" s="293"/>
      <c r="H14" s="27"/>
    </row>
    <row r="15" spans="1:8" ht="15">
      <c r="A15" s="103" t="s">
        <v>69</v>
      </c>
      <c r="B15" s="104"/>
      <c r="C15" s="110" t="s">
        <v>188</v>
      </c>
      <c r="D15" s="30"/>
      <c r="E15" s="292">
        <v>462</v>
      </c>
      <c r="F15" s="107"/>
      <c r="G15" s="292">
        <v>462</v>
      </c>
      <c r="H15" s="27"/>
    </row>
    <row r="16" spans="1:8" ht="9" customHeight="1">
      <c r="A16" s="29"/>
      <c r="B16" s="29"/>
      <c r="C16" s="44"/>
      <c r="D16" s="30"/>
      <c r="E16" s="295"/>
      <c r="F16" s="44"/>
      <c r="G16" s="6"/>
      <c r="H16" s="27"/>
    </row>
    <row r="17" spans="1:8" ht="15">
      <c r="A17" s="103" t="s">
        <v>156</v>
      </c>
      <c r="B17" s="104"/>
      <c r="C17" s="105" t="s">
        <v>189</v>
      </c>
      <c r="D17" s="30"/>
      <c r="E17" s="292">
        <v>577</v>
      </c>
      <c r="F17" s="107"/>
      <c r="G17" s="292">
        <v>660</v>
      </c>
      <c r="H17" s="27"/>
    </row>
    <row r="18" spans="1:8" ht="9" customHeight="1">
      <c r="A18" s="29"/>
      <c r="B18" s="29"/>
      <c r="C18" s="44"/>
      <c r="D18" s="30"/>
      <c r="E18" s="293"/>
      <c r="F18" s="109"/>
      <c r="G18" s="293"/>
      <c r="H18" s="27"/>
    </row>
    <row r="19" spans="1:8" ht="15">
      <c r="A19" s="103" t="s">
        <v>41</v>
      </c>
      <c r="B19" s="104"/>
      <c r="C19" s="105" t="s">
        <v>190</v>
      </c>
      <c r="D19" s="30"/>
      <c r="E19" s="292">
        <v>51</v>
      </c>
      <c r="F19" s="107"/>
      <c r="G19" s="292">
        <v>51</v>
      </c>
      <c r="H19" s="27"/>
    </row>
    <row r="20" spans="1:8" ht="8.25" customHeight="1">
      <c r="A20" s="29"/>
      <c r="B20" s="29"/>
      <c r="C20" s="44"/>
      <c r="D20" s="30"/>
      <c r="E20" s="111"/>
      <c r="F20" s="107"/>
      <c r="G20" s="111"/>
      <c r="H20" s="27"/>
    </row>
    <row r="21" spans="1:8" ht="15" customHeight="1">
      <c r="A21" s="103" t="s">
        <v>157</v>
      </c>
      <c r="B21" s="29"/>
      <c r="C21" s="105" t="s">
        <v>33</v>
      </c>
      <c r="D21" s="30"/>
      <c r="E21" s="106"/>
      <c r="F21" s="107"/>
      <c r="G21" s="106"/>
      <c r="H21" s="27"/>
    </row>
    <row r="22" spans="1:8" ht="8.25" customHeight="1">
      <c r="A22" s="5"/>
      <c r="B22" s="5"/>
      <c r="C22" s="44"/>
      <c r="D22" s="30"/>
      <c r="E22" s="112"/>
      <c r="F22" s="107"/>
      <c r="G22" s="111"/>
      <c r="H22" s="27"/>
    </row>
    <row r="23" spans="1:8" ht="15.75">
      <c r="A23" s="263" t="s">
        <v>155</v>
      </c>
      <c r="B23" s="18"/>
      <c r="C23" s="264"/>
      <c r="D23" s="25"/>
      <c r="E23" s="265">
        <f>E9+E11+E13+E15+E17+E19+E21</f>
        <v>7317</v>
      </c>
      <c r="F23" s="38"/>
      <c r="G23" s="265">
        <f>G9+G11+G13+G15+G17+G19+G21</f>
        <v>8744</v>
      </c>
      <c r="H23" s="27"/>
    </row>
    <row r="24" spans="1:8" ht="9" customHeight="1">
      <c r="A24" s="5"/>
      <c r="B24" s="5"/>
      <c r="C24" s="6"/>
      <c r="D24" s="25"/>
      <c r="E24" s="114"/>
      <c r="F24" s="114"/>
      <c r="G24" s="114"/>
      <c r="H24" s="27"/>
    </row>
    <row r="25" spans="1:8" ht="16.5" customHeight="1">
      <c r="A25" s="5" t="s">
        <v>35</v>
      </c>
      <c r="B25" s="5"/>
      <c r="C25" s="6"/>
      <c r="D25" s="25"/>
      <c r="E25" s="114"/>
      <c r="F25" s="114"/>
      <c r="G25" s="114"/>
      <c r="H25" s="27"/>
    </row>
    <row r="26" spans="1:8" ht="9" customHeight="1">
      <c r="A26" s="5"/>
      <c r="B26" s="5"/>
      <c r="C26" s="6"/>
      <c r="D26" s="25"/>
      <c r="E26" s="114"/>
      <c r="F26" s="114"/>
      <c r="G26" s="114"/>
      <c r="H26" s="27"/>
    </row>
    <row r="27" spans="1:8" ht="15" customHeight="1">
      <c r="A27" s="103" t="s">
        <v>171</v>
      </c>
      <c r="B27" s="104"/>
      <c r="C27" s="105" t="s">
        <v>192</v>
      </c>
      <c r="D27" s="30"/>
      <c r="E27" s="106"/>
      <c r="F27" s="107"/>
      <c r="G27" s="106"/>
      <c r="H27" s="27"/>
    </row>
    <row r="28" spans="1:8" ht="9" customHeight="1">
      <c r="A28" s="29"/>
      <c r="B28" s="29"/>
      <c r="C28" s="44"/>
      <c r="D28" s="30"/>
      <c r="E28" s="115"/>
      <c r="F28" s="115"/>
      <c r="G28" s="115"/>
      <c r="H28" s="27"/>
    </row>
    <row r="29" spans="1:8" ht="15">
      <c r="A29" s="103" t="s">
        <v>217</v>
      </c>
      <c r="B29" s="104"/>
      <c r="C29" s="105" t="s">
        <v>191</v>
      </c>
      <c r="D29" s="30"/>
      <c r="E29" s="292">
        <v>3639</v>
      </c>
      <c r="F29" s="107"/>
      <c r="G29" s="292">
        <v>4374</v>
      </c>
      <c r="H29" s="27"/>
    </row>
    <row r="30" spans="1:8" ht="9" customHeight="1">
      <c r="A30" s="29"/>
      <c r="B30" s="104"/>
      <c r="C30" s="44"/>
      <c r="D30" s="30"/>
      <c r="E30" s="112"/>
      <c r="F30" s="107"/>
      <c r="G30" s="112"/>
      <c r="H30" s="27"/>
    </row>
    <row r="31" spans="1:8" ht="15">
      <c r="A31" s="103" t="s">
        <v>158</v>
      </c>
      <c r="B31" s="104"/>
      <c r="C31" s="105" t="s">
        <v>193</v>
      </c>
      <c r="D31" s="30"/>
      <c r="E31" s="292">
        <v>10694</v>
      </c>
      <c r="F31" s="107"/>
      <c r="G31" s="292">
        <v>7095</v>
      </c>
      <c r="H31" s="27"/>
    </row>
    <row r="32" spans="1:8" ht="15">
      <c r="A32" s="29" t="s">
        <v>169</v>
      </c>
      <c r="B32" s="104"/>
      <c r="C32" s="44"/>
      <c r="D32" s="30"/>
      <c r="E32" s="112">
        <v>0</v>
      </c>
      <c r="F32" s="107"/>
      <c r="G32" s="112">
        <v>0</v>
      </c>
      <c r="H32" s="27"/>
    </row>
    <row r="33" spans="1:8" ht="8.25" customHeight="1">
      <c r="A33" s="29"/>
      <c r="B33" s="104"/>
      <c r="C33" s="44"/>
      <c r="D33" s="30"/>
      <c r="E33" s="112"/>
      <c r="F33" s="107"/>
      <c r="G33" s="112"/>
      <c r="H33" s="27"/>
    </row>
    <row r="34" spans="1:8" ht="15">
      <c r="A34" s="103" t="s">
        <v>225</v>
      </c>
      <c r="B34" s="104"/>
      <c r="C34" s="105" t="s">
        <v>33</v>
      </c>
      <c r="D34" s="30"/>
      <c r="E34" s="292"/>
      <c r="F34" s="107"/>
      <c r="G34" s="292"/>
      <c r="H34" s="27"/>
    </row>
    <row r="35" spans="1:8" ht="6.75" customHeight="1">
      <c r="A35" s="29"/>
      <c r="B35" s="29"/>
      <c r="C35" s="44"/>
      <c r="D35" s="30"/>
      <c r="E35" s="112"/>
      <c r="F35" s="107"/>
      <c r="G35" s="112"/>
      <c r="H35" s="27"/>
    </row>
    <row r="36" spans="1:8" ht="15.75" customHeight="1">
      <c r="A36" s="103" t="s">
        <v>70</v>
      </c>
      <c r="B36" s="104"/>
      <c r="C36" s="105" t="s">
        <v>194</v>
      </c>
      <c r="D36" s="30"/>
      <c r="E36" s="292">
        <v>22</v>
      </c>
      <c r="F36" s="107"/>
      <c r="G36" s="294">
        <v>44</v>
      </c>
      <c r="H36" s="27"/>
    </row>
    <row r="37" spans="1:8" ht="9" customHeight="1">
      <c r="A37" s="29"/>
      <c r="B37" s="29"/>
      <c r="C37" s="44" t="s">
        <v>33</v>
      </c>
      <c r="D37" s="30"/>
      <c r="E37" s="112"/>
      <c r="F37" s="107"/>
      <c r="G37" s="112"/>
      <c r="H37" s="27"/>
    </row>
    <row r="38" spans="1:8" ht="15">
      <c r="A38" s="103" t="s">
        <v>31</v>
      </c>
      <c r="B38" s="104"/>
      <c r="C38" s="105" t="s">
        <v>195</v>
      </c>
      <c r="D38" s="30"/>
      <c r="E38" s="292">
        <v>763</v>
      </c>
      <c r="F38" s="107"/>
      <c r="G38" s="292">
        <v>81</v>
      </c>
      <c r="H38" s="27"/>
    </row>
    <row r="39" spans="1:8" ht="8.25" customHeight="1">
      <c r="A39" s="23"/>
      <c r="B39" s="270"/>
      <c r="C39" s="44"/>
      <c r="D39" s="269"/>
      <c r="E39" s="112"/>
      <c r="F39" s="116"/>
      <c r="G39" s="112"/>
      <c r="H39" s="27"/>
    </row>
    <row r="40" spans="1:8" ht="16.5" customHeight="1">
      <c r="A40" s="263" t="s">
        <v>154</v>
      </c>
      <c r="B40" s="271"/>
      <c r="C40" s="264"/>
      <c r="D40" s="121"/>
      <c r="E40" s="265">
        <f>E27+E29+E31+E34+E36+E38</f>
        <v>15118</v>
      </c>
      <c r="F40" s="27"/>
      <c r="G40" s="265">
        <f>G27+G29+G31+G34+G36+G38</f>
        <v>11594</v>
      </c>
      <c r="H40" s="27"/>
    </row>
    <row r="41" spans="1:8" ht="8.25" customHeight="1">
      <c r="A41" s="87"/>
      <c r="B41" s="87"/>
      <c r="C41" s="268"/>
      <c r="D41" s="269"/>
      <c r="E41" s="112"/>
      <c r="F41" s="111"/>
      <c r="G41" s="112"/>
      <c r="H41" s="27"/>
    </row>
    <row r="42" spans="1:8" ht="16.5" customHeight="1" thickBot="1">
      <c r="A42" s="266" t="s">
        <v>159</v>
      </c>
      <c r="B42" s="119"/>
      <c r="C42" s="267"/>
      <c r="D42" s="121"/>
      <c r="E42" s="267">
        <f>E23+E40</f>
        <v>22435</v>
      </c>
      <c r="F42" s="114"/>
      <c r="G42" s="267">
        <f>G23+G40</f>
        <v>20338</v>
      </c>
      <c r="H42" s="27"/>
    </row>
    <row r="43" spans="1:8" ht="15.75" thickTop="1">
      <c r="A43" s="29"/>
      <c r="B43" s="29"/>
      <c r="C43" s="44"/>
      <c r="D43" s="30"/>
      <c r="E43" s="108"/>
      <c r="F43" s="108"/>
      <c r="G43" s="108"/>
      <c r="H43" s="27"/>
    </row>
    <row r="44" spans="1:8" ht="15">
      <c r="A44" s="38"/>
      <c r="B44" s="38"/>
      <c r="C44" s="44"/>
      <c r="D44" s="30"/>
      <c r="E44" s="128"/>
      <c r="F44" s="38"/>
      <c r="G44" s="27"/>
      <c r="H44" s="27"/>
    </row>
    <row r="45" spans="1:8" ht="15">
      <c r="A45" s="38"/>
      <c r="B45" s="38"/>
      <c r="C45" s="44"/>
      <c r="D45" s="30"/>
      <c r="E45" s="27"/>
      <c r="F45" s="38"/>
      <c r="G45" s="27"/>
      <c r="H45" s="27"/>
    </row>
    <row r="46" spans="1:8" ht="15">
      <c r="A46" s="317" t="str">
        <f>A1</f>
        <v>ТРАНССТРОЙ-БУРГАС АД</v>
      </c>
      <c r="B46" s="317"/>
      <c r="C46" s="317"/>
      <c r="D46" s="317"/>
      <c r="E46" s="317"/>
      <c r="F46" s="317"/>
      <c r="G46" s="317"/>
      <c r="H46" s="27"/>
    </row>
    <row r="47" spans="1:8" ht="15">
      <c r="A47" s="318" t="str">
        <f>CONCATENATE("СЧЕТОВОДЕН БАЛАНС ","към ",DAY(НАЧАЛО!AA$2),".",MONTH(НАЧАЛО!AA$2),".",YEAR(НАЧАЛО!AA$2)," г."," - продължение")</f>
        <v>СЧЕТОВОДЕН БАЛАНС към 31.12.2010 г. - продължение</v>
      </c>
      <c r="B47" s="318"/>
      <c r="C47" s="318"/>
      <c r="D47" s="318"/>
      <c r="E47" s="318"/>
      <c r="F47" s="318"/>
      <c r="G47" s="318"/>
      <c r="H47" s="27"/>
    </row>
    <row r="48" spans="1:8" ht="15">
      <c r="A48" s="29"/>
      <c r="B48" s="29"/>
      <c r="C48" s="44"/>
      <c r="D48" s="30"/>
      <c r="E48" s="27"/>
      <c r="F48" s="38"/>
      <c r="G48" s="27"/>
      <c r="H48" s="27"/>
    </row>
    <row r="49" spans="1:8" ht="21">
      <c r="A49" s="93"/>
      <c r="B49" s="93"/>
      <c r="C49" s="94" t="s">
        <v>0</v>
      </c>
      <c r="D49" s="95"/>
      <c r="E49" s="96">
        <f>E4</f>
        <v>40543</v>
      </c>
      <c r="F49" s="97"/>
      <c r="G49" s="96" t="str">
        <f>G4</f>
        <v>2009 г.</v>
      </c>
      <c r="H49" s="27"/>
    </row>
    <row r="50" spans="1:8" ht="15">
      <c r="A50" s="5" t="s">
        <v>6</v>
      </c>
      <c r="B50" s="5"/>
      <c r="C50" s="91"/>
      <c r="D50" s="89"/>
      <c r="E50" s="100"/>
      <c r="F50" s="4"/>
      <c r="G50" s="100"/>
      <c r="H50" s="117"/>
    </row>
    <row r="51" spans="1:8" ht="9" customHeight="1">
      <c r="A51" s="101"/>
      <c r="B51" s="101"/>
      <c r="C51" s="91"/>
      <c r="D51" s="89"/>
      <c r="E51" s="100"/>
      <c r="F51" s="4"/>
      <c r="G51" s="100"/>
      <c r="H51" s="117"/>
    </row>
    <row r="52" spans="1:8" ht="15" customHeight="1">
      <c r="A52" s="118" t="s">
        <v>22</v>
      </c>
      <c r="B52" s="119"/>
      <c r="C52" s="120" t="s">
        <v>196</v>
      </c>
      <c r="D52" s="121"/>
      <c r="E52" s="114">
        <v>88</v>
      </c>
      <c r="F52" s="122"/>
      <c r="G52" s="114">
        <v>88</v>
      </c>
      <c r="H52" s="27"/>
    </row>
    <row r="53" spans="1:8" ht="6" customHeight="1">
      <c r="A53" s="5"/>
      <c r="B53" s="5"/>
      <c r="C53" s="6"/>
      <c r="D53" s="25"/>
      <c r="E53" s="122"/>
      <c r="F53" s="122"/>
      <c r="G53" s="122"/>
      <c r="H53" s="27"/>
    </row>
    <row r="54" spans="1:8" ht="15">
      <c r="A54" s="123" t="s">
        <v>23</v>
      </c>
      <c r="B54" s="5"/>
      <c r="C54" s="124" t="s">
        <v>197</v>
      </c>
      <c r="D54" s="30"/>
      <c r="E54" s="125">
        <f>SUM(E55:E57)</f>
        <v>88</v>
      </c>
      <c r="F54" s="122"/>
      <c r="G54" s="125">
        <f>SUM(G55:G57)</f>
        <v>88</v>
      </c>
      <c r="H54" s="27"/>
    </row>
    <row r="55" spans="1:8" ht="15">
      <c r="A55" s="43" t="s">
        <v>72</v>
      </c>
      <c r="B55" s="5"/>
      <c r="C55" s="126"/>
      <c r="D55" s="25"/>
      <c r="E55" s="122">
        <v>88</v>
      </c>
      <c r="F55" s="122"/>
      <c r="G55" s="122">
        <v>88</v>
      </c>
      <c r="H55" s="27"/>
    </row>
    <row r="56" spans="1:8" ht="15">
      <c r="A56" s="29" t="s">
        <v>73</v>
      </c>
      <c r="B56" s="5"/>
      <c r="C56" s="126"/>
      <c r="D56" s="25"/>
      <c r="E56" s="127"/>
      <c r="F56" s="122"/>
      <c r="G56" s="127"/>
      <c r="H56" s="27"/>
    </row>
    <row r="57" spans="1:8" ht="15">
      <c r="A57" s="29" t="s">
        <v>74</v>
      </c>
      <c r="B57" s="5"/>
      <c r="C57" s="126"/>
      <c r="D57" s="25"/>
      <c r="E57" s="127"/>
      <c r="F57" s="122"/>
      <c r="G57" s="127"/>
      <c r="H57" s="27"/>
    </row>
    <row r="58" spans="1:8" ht="15" customHeight="1">
      <c r="A58" s="5"/>
      <c r="B58" s="5"/>
      <c r="C58" s="44"/>
      <c r="D58" s="30"/>
      <c r="E58" s="128"/>
      <c r="F58" s="129"/>
      <c r="G58" s="128"/>
      <c r="H58" s="27"/>
    </row>
    <row r="59" spans="1:8" ht="15" customHeight="1">
      <c r="A59" s="123" t="s">
        <v>166</v>
      </c>
      <c r="B59" s="5"/>
      <c r="C59" s="105" t="s">
        <v>33</v>
      </c>
      <c r="D59" s="30"/>
      <c r="E59" s="130"/>
      <c r="F59" s="129"/>
      <c r="G59" s="130"/>
      <c r="H59" s="27"/>
    </row>
    <row r="60" spans="1:8" ht="13.5" customHeight="1">
      <c r="A60" s="5"/>
      <c r="B60" s="5"/>
      <c r="C60" s="44"/>
      <c r="D60" s="30"/>
      <c r="E60" s="128"/>
      <c r="F60" s="129"/>
      <c r="G60" s="128"/>
      <c r="H60" s="27"/>
    </row>
    <row r="61" spans="1:8" ht="15">
      <c r="A61" s="123" t="s">
        <v>27</v>
      </c>
      <c r="B61" s="5"/>
      <c r="C61" s="131" t="s">
        <v>198</v>
      </c>
      <c r="D61" s="30"/>
      <c r="E61" s="125">
        <v>4514</v>
      </c>
      <c r="F61" s="122"/>
      <c r="G61" s="125">
        <v>4514</v>
      </c>
      <c r="H61" s="27"/>
    </row>
    <row r="62" spans="1:8" ht="12" customHeight="1">
      <c r="A62" s="29"/>
      <c r="B62" s="29"/>
      <c r="C62" s="44"/>
      <c r="D62" s="30"/>
      <c r="E62" s="128"/>
      <c r="F62" s="129"/>
      <c r="G62" s="128"/>
      <c r="H62" s="27"/>
    </row>
    <row r="63" spans="1:8" ht="15">
      <c r="A63" s="123" t="s">
        <v>28</v>
      </c>
      <c r="B63" s="5"/>
      <c r="C63" s="124" t="s">
        <v>199</v>
      </c>
      <c r="D63" s="30"/>
      <c r="E63" s="125">
        <f>SUM(E64:E65)</f>
        <v>1492</v>
      </c>
      <c r="F63" s="122"/>
      <c r="G63" s="125">
        <v>1262</v>
      </c>
      <c r="H63" s="27"/>
    </row>
    <row r="64" spans="1:9" ht="15">
      <c r="A64" s="132" t="s">
        <v>108</v>
      </c>
      <c r="B64" s="132"/>
      <c r="C64" s="44"/>
      <c r="D64" s="30"/>
      <c r="E64" s="128">
        <v>1209</v>
      </c>
      <c r="F64" s="129"/>
      <c r="G64" s="135">
        <v>1132</v>
      </c>
      <c r="H64" s="27" t="s">
        <v>33</v>
      </c>
      <c r="I64" s="133"/>
    </row>
    <row r="65" spans="1:10" ht="15">
      <c r="A65" s="29" t="s">
        <v>71</v>
      </c>
      <c r="B65" s="29"/>
      <c r="C65" s="44"/>
      <c r="D65" s="30"/>
      <c r="E65" s="127">
        <v>283</v>
      </c>
      <c r="F65" s="127"/>
      <c r="G65" s="122">
        <v>130</v>
      </c>
      <c r="H65" s="27"/>
      <c r="J65" s="133"/>
    </row>
    <row r="66" spans="1:8" ht="8.25" customHeight="1">
      <c r="A66" s="29"/>
      <c r="B66" s="29"/>
      <c r="C66" s="44"/>
      <c r="D66" s="30"/>
      <c r="E66" s="122">
        <v>0</v>
      </c>
      <c r="F66" s="122"/>
      <c r="G66" s="122"/>
      <c r="H66" s="27"/>
    </row>
    <row r="67" spans="1:9" ht="16.5" customHeight="1">
      <c r="A67" s="272" t="s">
        <v>22</v>
      </c>
      <c r="B67" s="5"/>
      <c r="C67" s="273" t="s">
        <v>33</v>
      </c>
      <c r="D67" s="25"/>
      <c r="E67" s="273">
        <f>E54+E59+E61+E63</f>
        <v>6094</v>
      </c>
      <c r="F67" s="122"/>
      <c r="G67" s="273">
        <f>G54+G61+G63</f>
        <v>5864</v>
      </c>
      <c r="H67" s="27"/>
      <c r="I67" s="133"/>
    </row>
    <row r="68" spans="1:8" ht="9" customHeight="1">
      <c r="A68" s="29"/>
      <c r="B68" s="29"/>
      <c r="C68" s="44"/>
      <c r="D68" s="30"/>
      <c r="E68" s="122"/>
      <c r="F68" s="122"/>
      <c r="G68" s="122"/>
      <c r="H68" s="27"/>
    </row>
    <row r="69" spans="1:8" ht="15" customHeight="1">
      <c r="A69" s="114" t="s">
        <v>49</v>
      </c>
      <c r="B69" s="5"/>
      <c r="C69" s="114"/>
      <c r="D69" s="25"/>
      <c r="E69" s="114"/>
      <c r="F69" s="122"/>
      <c r="G69" s="114"/>
      <c r="H69" s="27"/>
    </row>
    <row r="70" spans="1:8" ht="9" customHeight="1">
      <c r="A70" s="5"/>
      <c r="B70" s="5"/>
      <c r="C70" s="6"/>
      <c r="D70" s="25"/>
      <c r="E70" s="114"/>
      <c r="F70" s="114"/>
      <c r="G70" s="114"/>
      <c r="H70" s="27"/>
    </row>
    <row r="71" spans="1:8" ht="15">
      <c r="A71" s="103" t="s">
        <v>75</v>
      </c>
      <c r="B71" s="29"/>
      <c r="C71" s="124" t="s">
        <v>200</v>
      </c>
      <c r="D71" s="30"/>
      <c r="E71" s="125"/>
      <c r="F71" s="127"/>
      <c r="G71" s="125">
        <v>0</v>
      </c>
      <c r="H71" s="27"/>
    </row>
    <row r="72" spans="1:8" ht="9" customHeight="1">
      <c r="A72" s="29"/>
      <c r="B72" s="29"/>
      <c r="C72" s="120"/>
      <c r="D72" s="30"/>
      <c r="E72" s="127"/>
      <c r="F72" s="127"/>
      <c r="G72" s="122"/>
      <c r="H72" s="27"/>
    </row>
    <row r="73" spans="1:8" ht="15">
      <c r="A73" s="103" t="s">
        <v>160</v>
      </c>
      <c r="B73" s="29"/>
      <c r="C73" s="124" t="s">
        <v>201</v>
      </c>
      <c r="D73" s="30"/>
      <c r="E73" s="125">
        <v>5420</v>
      </c>
      <c r="F73" s="127"/>
      <c r="G73" s="125">
        <v>4888</v>
      </c>
      <c r="H73" s="27"/>
    </row>
    <row r="74" spans="1:8" ht="8.25" customHeight="1">
      <c r="A74" s="29"/>
      <c r="B74" s="29"/>
      <c r="C74" s="120"/>
      <c r="D74" s="30"/>
      <c r="E74" s="127"/>
      <c r="F74" s="127"/>
      <c r="G74" s="122"/>
      <c r="H74" s="27"/>
    </row>
    <row r="75" spans="1:8" ht="15">
      <c r="A75" s="103" t="s">
        <v>76</v>
      </c>
      <c r="B75" s="29"/>
      <c r="C75" s="124" t="s">
        <v>202</v>
      </c>
      <c r="D75" s="30"/>
      <c r="E75" s="125">
        <v>401</v>
      </c>
      <c r="F75" s="127"/>
      <c r="G75" s="125">
        <v>402</v>
      </c>
      <c r="H75" s="27"/>
    </row>
    <row r="76" spans="1:8" ht="15.75" customHeight="1">
      <c r="A76" s="29" t="s">
        <v>26</v>
      </c>
      <c r="B76" s="29"/>
      <c r="C76" s="44" t="s">
        <v>33</v>
      </c>
      <c r="D76" s="30"/>
      <c r="E76" s="113"/>
      <c r="F76" s="129"/>
      <c r="G76" s="113"/>
      <c r="H76" s="27"/>
    </row>
    <row r="77" spans="1:8" ht="15.75" customHeight="1">
      <c r="A77" s="29"/>
      <c r="B77" s="29"/>
      <c r="C77" s="44"/>
      <c r="D77" s="30"/>
      <c r="E77" s="128"/>
      <c r="F77" s="129"/>
      <c r="G77" s="128"/>
      <c r="H77" s="27"/>
    </row>
    <row r="78" spans="1:8" ht="15" customHeight="1">
      <c r="A78" s="103" t="s">
        <v>78</v>
      </c>
      <c r="B78" s="29"/>
      <c r="C78" s="124" t="s">
        <v>203</v>
      </c>
      <c r="D78" s="30"/>
      <c r="E78" s="134">
        <v>0</v>
      </c>
      <c r="F78" s="127"/>
      <c r="G78" s="134">
        <v>0</v>
      </c>
      <c r="H78" s="27"/>
    </row>
    <row r="79" spans="1:8" ht="8.25" customHeight="1">
      <c r="A79" s="5"/>
      <c r="B79" s="5"/>
      <c r="C79" s="120"/>
      <c r="D79" s="30"/>
      <c r="E79" s="122"/>
      <c r="F79" s="122"/>
      <c r="G79" s="122"/>
      <c r="H79" s="27"/>
    </row>
    <row r="80" spans="1:8" ht="16.5" customHeight="1">
      <c r="A80" s="273" t="s">
        <v>49</v>
      </c>
      <c r="B80" s="5"/>
      <c r="C80" s="273"/>
      <c r="D80" s="25"/>
      <c r="E80" s="273">
        <f>E71+E73+E75+E78</f>
        <v>5821</v>
      </c>
      <c r="F80" s="122"/>
      <c r="G80" s="273">
        <f>G71+G73+G75+G78</f>
        <v>5290</v>
      </c>
      <c r="H80" s="27"/>
    </row>
    <row r="81" spans="1:8" ht="7.5" customHeight="1">
      <c r="A81" s="5"/>
      <c r="B81" s="5"/>
      <c r="C81" s="44"/>
      <c r="D81" s="30"/>
      <c r="E81" s="135"/>
      <c r="F81" s="136"/>
      <c r="G81" s="135"/>
      <c r="H81" s="27"/>
    </row>
    <row r="82" spans="1:8" ht="16.5" customHeight="1">
      <c r="A82" s="114" t="s">
        <v>50</v>
      </c>
      <c r="B82" s="5"/>
      <c r="C82" s="114"/>
      <c r="D82" s="25"/>
      <c r="E82" s="114"/>
      <c r="F82" s="122"/>
      <c r="G82" s="114"/>
      <c r="H82" s="27"/>
    </row>
    <row r="83" spans="1:8" ht="9" customHeight="1">
      <c r="A83" s="5"/>
      <c r="B83" s="5"/>
      <c r="C83" s="6"/>
      <c r="D83" s="25"/>
      <c r="E83" s="128"/>
      <c r="F83" s="129"/>
      <c r="G83" s="128"/>
      <c r="H83" s="27"/>
    </row>
    <row r="84" spans="1:8" ht="15">
      <c r="A84" s="103" t="s">
        <v>79</v>
      </c>
      <c r="B84" s="29"/>
      <c r="C84" s="124" t="s">
        <v>204</v>
      </c>
      <c r="D84" s="30"/>
      <c r="E84" s="134">
        <v>0</v>
      </c>
      <c r="F84" s="127"/>
      <c r="G84" s="125">
        <v>0</v>
      </c>
      <c r="H84" s="27"/>
    </row>
    <row r="85" spans="1:8" ht="9" customHeight="1">
      <c r="A85" s="29"/>
      <c r="B85" s="29"/>
      <c r="C85" s="44"/>
      <c r="D85" s="30"/>
      <c r="E85" s="128"/>
      <c r="F85" s="129"/>
      <c r="G85" s="128"/>
      <c r="H85" s="27"/>
    </row>
    <row r="86" spans="1:8" ht="15" customHeight="1">
      <c r="A86" s="103" t="s">
        <v>161</v>
      </c>
      <c r="B86" s="29"/>
      <c r="C86" s="124" t="s">
        <v>205</v>
      </c>
      <c r="D86" s="30"/>
      <c r="E86" s="125">
        <v>8825</v>
      </c>
      <c r="F86" s="127"/>
      <c r="G86" s="125">
        <v>8264</v>
      </c>
      <c r="H86" s="27"/>
    </row>
    <row r="87" spans="1:8" ht="9" customHeight="1">
      <c r="A87" s="29"/>
      <c r="B87" s="29"/>
      <c r="C87" s="44"/>
      <c r="D87" s="30"/>
      <c r="E87" s="128"/>
      <c r="F87" s="129"/>
      <c r="G87" s="135"/>
      <c r="H87" s="27"/>
    </row>
    <row r="88" spans="1:8" ht="15">
      <c r="A88" s="103" t="s">
        <v>36</v>
      </c>
      <c r="B88" s="29"/>
      <c r="C88" s="124" t="s">
        <v>206</v>
      </c>
      <c r="D88" s="30"/>
      <c r="E88" s="125">
        <v>1114</v>
      </c>
      <c r="F88" s="127"/>
      <c r="G88" s="125">
        <v>184</v>
      </c>
      <c r="H88" s="27"/>
    </row>
    <row r="89" spans="1:8" ht="9" customHeight="1">
      <c r="A89" s="29"/>
      <c r="B89" s="29"/>
      <c r="C89" s="44"/>
      <c r="D89" s="30"/>
      <c r="E89" s="135"/>
      <c r="F89" s="129"/>
      <c r="G89" s="135"/>
      <c r="H89" s="27"/>
    </row>
    <row r="90" spans="1:11" ht="15">
      <c r="A90" s="103" t="s">
        <v>215</v>
      </c>
      <c r="B90" s="29"/>
      <c r="C90" s="124" t="s">
        <v>207</v>
      </c>
      <c r="D90" s="30"/>
      <c r="E90" s="125">
        <v>376</v>
      </c>
      <c r="F90" s="127"/>
      <c r="G90" s="125">
        <v>324</v>
      </c>
      <c r="H90" s="27"/>
      <c r="J90" s="137"/>
      <c r="K90" s="133"/>
    </row>
    <row r="91" spans="1:8" ht="9" customHeight="1">
      <c r="A91" s="29"/>
      <c r="B91" s="29"/>
      <c r="C91" s="44"/>
      <c r="D91" s="30"/>
      <c r="E91" s="135"/>
      <c r="F91" s="129"/>
      <c r="G91" s="128"/>
      <c r="H91" s="27"/>
    </row>
    <row r="92" spans="1:10" ht="15">
      <c r="A92" s="103" t="s">
        <v>222</v>
      </c>
      <c r="B92" s="29"/>
      <c r="C92" s="124" t="s">
        <v>208</v>
      </c>
      <c r="D92" s="30"/>
      <c r="E92" s="125">
        <v>205</v>
      </c>
      <c r="F92" s="127"/>
      <c r="G92" s="125">
        <v>412</v>
      </c>
      <c r="H92" s="27"/>
      <c r="J92" s="137"/>
    </row>
    <row r="93" spans="1:8" ht="9" customHeight="1">
      <c r="A93" s="29"/>
      <c r="B93" s="29"/>
      <c r="C93" s="44"/>
      <c r="D93" s="30"/>
      <c r="E93" s="128"/>
      <c r="F93" s="129"/>
      <c r="G93" s="128"/>
      <c r="H93" s="27"/>
    </row>
    <row r="94" spans="1:8" ht="15">
      <c r="A94" s="103" t="s">
        <v>172</v>
      </c>
      <c r="B94" s="29"/>
      <c r="C94" s="138" t="s">
        <v>209</v>
      </c>
      <c r="D94" s="30"/>
      <c r="E94" s="134"/>
      <c r="F94" s="127"/>
      <c r="G94" s="134"/>
      <c r="H94" s="27"/>
    </row>
    <row r="95" spans="1:10" ht="9.75" customHeight="1">
      <c r="A95" s="29"/>
      <c r="B95" s="29"/>
      <c r="C95" s="44"/>
      <c r="D95" s="30"/>
      <c r="E95" s="128"/>
      <c r="F95" s="129"/>
      <c r="G95" s="128"/>
      <c r="H95" s="27"/>
      <c r="J95" s="137"/>
    </row>
    <row r="96" spans="1:8" ht="15" customHeight="1">
      <c r="A96" s="103" t="s">
        <v>81</v>
      </c>
      <c r="B96" s="29"/>
      <c r="C96" s="124" t="s">
        <v>210</v>
      </c>
      <c r="D96" s="30"/>
      <c r="E96" s="134">
        <v>0</v>
      </c>
      <c r="F96" s="127"/>
      <c r="G96" s="134">
        <v>0</v>
      </c>
      <c r="H96" s="27"/>
    </row>
    <row r="97" spans="1:8" ht="8.25" customHeight="1">
      <c r="A97" s="5"/>
      <c r="B97" s="119"/>
      <c r="C97" s="120"/>
      <c r="D97" s="269"/>
      <c r="E97" s="122"/>
      <c r="F97" s="122"/>
      <c r="G97" s="122"/>
      <c r="H97" s="27"/>
    </row>
    <row r="98" spans="1:8" ht="16.5" customHeight="1">
      <c r="A98" s="273" t="s">
        <v>50</v>
      </c>
      <c r="B98" s="119"/>
      <c r="C98" s="273"/>
      <c r="D98" s="121"/>
      <c r="E98" s="273">
        <f>E84+E86+E88+E90+E92+E94+E96</f>
        <v>10520</v>
      </c>
      <c r="F98" s="122"/>
      <c r="G98" s="273">
        <f>G84+G86+G88+G90+G92+G94+G96</f>
        <v>9184</v>
      </c>
      <c r="H98" s="27"/>
    </row>
    <row r="99" spans="1:8" ht="9" customHeight="1">
      <c r="A99" s="87"/>
      <c r="B99" s="87"/>
      <c r="C99" s="268"/>
      <c r="D99" s="269"/>
      <c r="E99" s="139"/>
      <c r="F99" s="128"/>
      <c r="G99" s="139"/>
      <c r="H99" s="27"/>
    </row>
    <row r="100" spans="1:8" ht="16.5" customHeight="1" thickBot="1">
      <c r="A100" s="267" t="s">
        <v>80</v>
      </c>
      <c r="B100" s="119"/>
      <c r="C100" s="267"/>
      <c r="D100" s="121"/>
      <c r="E100" s="267">
        <f>E67+E80+E98</f>
        <v>22435</v>
      </c>
      <c r="F100" s="114"/>
      <c r="G100" s="267">
        <f>G67+G80+G98</f>
        <v>20338</v>
      </c>
      <c r="H100" s="27"/>
    </row>
    <row r="101" spans="1:8" ht="15.75" thickTop="1">
      <c r="A101" s="320">
        <f>IF(AND(E$42=E$100,G$42=G$100),"","Разлика между актива и пасива!")</f>
      </c>
      <c r="B101" s="320"/>
      <c r="C101" s="320"/>
      <c r="D101" s="140"/>
      <c r="E101" s="141">
        <f>IF(E$42=E$100,"",E42-E100)</f>
      </c>
      <c r="F101" s="142"/>
      <c r="G101" s="141">
        <f>IF(G$42=G$100,"",G42-G100)</f>
      </c>
      <c r="H101" s="143"/>
    </row>
    <row r="102" spans="1:8" ht="15">
      <c r="A102" s="321" t="str">
        <f>ОПР!A49</f>
        <v>Приложенията от страница 1 до страница 4 са неразделна част от финансовия отчет.</v>
      </c>
      <c r="B102" s="321"/>
      <c r="C102" s="321"/>
      <c r="D102" s="321"/>
      <c r="E102" s="321"/>
      <c r="F102" s="321"/>
      <c r="G102" s="321"/>
      <c r="H102" s="143"/>
    </row>
    <row r="103" spans="1:8" ht="15">
      <c r="A103" s="316">
        <f>IF(AND(E$42=E$100,G$42=G$100),"","Сума на актива:")</f>
      </c>
      <c r="B103" s="316"/>
      <c r="C103" s="316"/>
      <c r="D103" s="144"/>
      <c r="E103" s="145">
        <f>IF(E$42=E$100,"",E42)</f>
      </c>
      <c r="F103" s="144"/>
      <c r="G103" s="145">
        <f>IF(G$42=G$100,"",G42)</f>
      </c>
      <c r="H103" s="143"/>
    </row>
    <row r="104" spans="1:8" ht="15">
      <c r="A104" s="55" t="str">
        <f>НАЧАЛО!$A$44</f>
        <v>Изп. Директор</v>
      </c>
      <c r="B104" s="146"/>
      <c r="C104" s="147"/>
      <c r="D104" s="140"/>
      <c r="E104" s="143"/>
      <c r="F104" s="143"/>
      <c r="G104" s="143"/>
      <c r="H104" s="143"/>
    </row>
    <row r="105" spans="1:8" ht="15">
      <c r="A105" s="58" t="str">
        <f>НАЧАЛО!$A$46</f>
        <v>Нина Богданова</v>
      </c>
      <c r="B105" s="60"/>
      <c r="C105" s="147"/>
      <c r="D105" s="140"/>
      <c r="E105" s="148">
        <f>E100-E42</f>
        <v>0</v>
      </c>
      <c r="F105" s="143"/>
      <c r="G105" s="148">
        <f>G100-G42</f>
        <v>0</v>
      </c>
      <c r="H105" s="143"/>
    </row>
    <row r="106" spans="1:8" ht="15">
      <c r="A106" s="58"/>
      <c r="B106" s="60"/>
      <c r="C106" s="147"/>
      <c r="D106" s="140"/>
      <c r="E106" s="143"/>
      <c r="F106" s="143"/>
      <c r="G106" s="143"/>
      <c r="H106" s="143"/>
    </row>
    <row r="107" spans="1:8" ht="15">
      <c r="A107" s="58"/>
      <c r="B107" s="64"/>
      <c r="C107" s="147"/>
      <c r="D107" s="140"/>
      <c r="E107" s="143"/>
      <c r="F107" s="143"/>
      <c r="G107" s="143"/>
      <c r="H107" s="143"/>
    </row>
    <row r="108" spans="1:8" ht="15">
      <c r="A108" s="52"/>
      <c r="B108" s="64"/>
      <c r="C108" s="147"/>
      <c r="D108" s="140"/>
      <c r="E108" s="143"/>
      <c r="F108" s="143"/>
      <c r="G108" s="143"/>
      <c r="H108" s="143"/>
    </row>
    <row r="109" spans="1:8" ht="15">
      <c r="A109" s="60" t="str">
        <f>НАЧАЛО!$F$44</f>
        <v>Съставител:</v>
      </c>
      <c r="B109" s="64"/>
      <c r="C109" s="147"/>
      <c r="D109" s="140"/>
      <c r="E109" s="143"/>
      <c r="F109" s="143"/>
      <c r="G109" s="143"/>
      <c r="H109" s="143"/>
    </row>
    <row r="110" spans="1:8" ht="15">
      <c r="A110" s="63" t="str">
        <f>НАЧАЛО!$F$46</f>
        <v>Петя Евтимова</v>
      </c>
      <c r="B110" s="60"/>
      <c r="C110" s="147"/>
      <c r="D110" s="140"/>
      <c r="E110" s="143"/>
      <c r="F110" s="143"/>
      <c r="G110" s="143"/>
      <c r="H110" s="143"/>
    </row>
    <row r="111" spans="1:8" ht="15">
      <c r="A111" s="60"/>
      <c r="B111" s="149"/>
      <c r="C111" s="147"/>
      <c r="D111" s="140"/>
      <c r="E111" s="143"/>
      <c r="F111" s="143"/>
      <c r="G111" s="143"/>
      <c r="H111" s="143"/>
    </row>
    <row r="112" spans="1:8" ht="15">
      <c r="A112" s="63"/>
      <c r="B112" s="143"/>
      <c r="C112" s="147"/>
      <c r="D112" s="140"/>
      <c r="E112" s="143"/>
      <c r="F112" s="143"/>
      <c r="G112" s="143" t="s">
        <v>33</v>
      </c>
      <c r="H112" s="143"/>
    </row>
    <row r="113" spans="1:8" ht="15">
      <c r="A113" s="58"/>
      <c r="B113" s="143"/>
      <c r="C113" s="147"/>
      <c r="D113" s="140"/>
      <c r="E113" s="143"/>
      <c r="F113" s="143"/>
      <c r="G113" s="143"/>
      <c r="H113" s="143"/>
    </row>
    <row r="114" spans="1:8" ht="18.75">
      <c r="A114" s="65"/>
      <c r="B114" s="143"/>
      <c r="C114" s="147"/>
      <c r="D114" s="140"/>
      <c r="E114" s="143"/>
      <c r="F114" s="143"/>
      <c r="G114" s="143"/>
      <c r="H114" s="143"/>
    </row>
    <row r="115" spans="1:8" ht="15">
      <c r="A115" s="58" t="str">
        <f>НАЧАЛО!$C$58</f>
        <v>БУРГАС, 31 януари 2011 г.</v>
      </c>
      <c r="B115" s="146"/>
      <c r="C115" s="147"/>
      <c r="D115" s="140"/>
      <c r="E115" s="143"/>
      <c r="F115" s="143"/>
      <c r="G115" s="143"/>
      <c r="H115" s="143"/>
    </row>
    <row r="120" spans="1:4" ht="15">
      <c r="A120" s="152"/>
      <c r="B120" s="152"/>
      <c r="C120" s="153"/>
      <c r="D120" s="28"/>
    </row>
    <row r="122" spans="1:4" ht="15">
      <c r="A122" s="152"/>
      <c r="B122" s="152"/>
      <c r="C122" s="153"/>
      <c r="D122" s="28"/>
    </row>
    <row r="123" spans="1:4" ht="15">
      <c r="A123" s="152"/>
      <c r="B123" s="152"/>
      <c r="C123" s="153"/>
      <c r="D123" s="28"/>
    </row>
    <row r="124" spans="1:2" ht="15">
      <c r="A124" s="153"/>
      <c r="B124" s="153"/>
    </row>
    <row r="126" spans="1:2" ht="15">
      <c r="A126" s="154"/>
      <c r="B126" s="154"/>
    </row>
    <row r="127" spans="1:2" ht="15">
      <c r="A127" s="155"/>
      <c r="B127" s="155"/>
    </row>
    <row r="128" spans="1:2" ht="15">
      <c r="A128" s="155"/>
      <c r="B128" s="155"/>
    </row>
    <row r="129" spans="1:2" ht="15">
      <c r="A129" s="154"/>
      <c r="B129" s="154"/>
    </row>
    <row r="130" spans="1:2" ht="15">
      <c r="A130" s="156"/>
      <c r="B130" s="156"/>
    </row>
    <row r="133" spans="1:2" ht="15">
      <c r="A133" s="157"/>
      <c r="B133" s="157"/>
    </row>
    <row r="134" spans="1:2" ht="15">
      <c r="A134" s="157"/>
      <c r="B134" s="157"/>
    </row>
    <row r="135" spans="1:2" ht="15">
      <c r="A135" s="158"/>
      <c r="B135" s="158"/>
    </row>
  </sheetData>
  <sheetProtection/>
  <mergeCells count="7">
    <mergeCell ref="A103:C103"/>
    <mergeCell ref="A1:G1"/>
    <mergeCell ref="A2:G2"/>
    <mergeCell ref="A46:G46"/>
    <mergeCell ref="A47:G47"/>
    <mergeCell ref="A102:G102"/>
    <mergeCell ref="A101:C101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50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28">
      <selection activeCell="A45" sqref="A45:E45"/>
    </sheetView>
  </sheetViews>
  <sheetFormatPr defaultColWidth="9.140625" defaultRowHeight="12.75"/>
  <cols>
    <col min="1" max="1" width="71.00390625" style="199" customWidth="1"/>
    <col min="2" max="2" width="1.7109375" style="195" customWidth="1"/>
    <col min="3" max="3" width="12.140625" style="196" customWidth="1"/>
    <col min="4" max="4" width="1.7109375" style="197" customWidth="1"/>
    <col min="5" max="5" width="12.140625" style="196" customWidth="1"/>
    <col min="6" max="6" width="4.28125" style="160" customWidth="1"/>
    <col min="7" max="16384" width="9.140625" style="160" customWidth="1"/>
  </cols>
  <sheetData>
    <row r="1" spans="1:6" ht="14.25">
      <c r="A1" s="296" t="str">
        <f>ОПР!A1:G1</f>
        <v>ТРАНССТРОЙ-БУРГАС АД</v>
      </c>
      <c r="B1" s="296"/>
      <c r="C1" s="296"/>
      <c r="D1" s="296"/>
      <c r="E1" s="296"/>
      <c r="F1" s="159"/>
    </row>
    <row r="2" spans="1:6" ht="14.25">
      <c r="A2" s="297" t="str">
        <f>CONCATENATE("ОТЧЕТ ЗА ПАРИЧНИТЕ ПОТОЦИ ",НАЧАЛО!AA3,НАЧАЛО!AD1," година")</f>
        <v>ОТЧЕТ ЗА ПАРИЧНИТЕ ПОТОЦИ за 2010 година</v>
      </c>
      <c r="B2" s="297"/>
      <c r="C2" s="297"/>
      <c r="D2" s="297"/>
      <c r="E2" s="297"/>
      <c r="F2" s="159"/>
    </row>
    <row r="3" spans="1:6" ht="15" customHeight="1">
      <c r="A3" s="161"/>
      <c r="B3" s="162"/>
      <c r="C3" s="163" t="str">
        <f>НАЧАЛО!AD1&amp;" г."</f>
        <v>2010 г.</v>
      </c>
      <c r="D3" s="163"/>
      <c r="E3" s="163" t="str">
        <f>НАЧАЛО!AF1&amp;" г."</f>
        <v>2009 г.</v>
      </c>
      <c r="F3" s="159"/>
    </row>
    <row r="4" spans="1:6" ht="15">
      <c r="A4" s="161"/>
      <c r="B4" s="162"/>
      <c r="C4" s="164" t="s">
        <v>18</v>
      </c>
      <c r="D4" s="165"/>
      <c r="E4" s="164" t="s">
        <v>18</v>
      </c>
      <c r="F4" s="159"/>
    </row>
    <row r="5" spans="1:6" ht="15">
      <c r="A5" s="161"/>
      <c r="B5" s="162"/>
      <c r="C5" s="164"/>
      <c r="D5" s="165"/>
      <c r="E5" s="164"/>
      <c r="F5" s="159"/>
    </row>
    <row r="6" spans="1:6" ht="15">
      <c r="A6" s="166" t="s">
        <v>94</v>
      </c>
      <c r="B6" s="167"/>
      <c r="C6" s="168"/>
      <c r="D6" s="169"/>
      <c r="E6" s="168"/>
      <c r="F6" s="159"/>
    </row>
    <row r="7" spans="1:6" ht="15">
      <c r="A7" s="170" t="s">
        <v>8</v>
      </c>
      <c r="B7" s="167"/>
      <c r="C7" s="168">
        <v>11583</v>
      </c>
      <c r="D7" s="169"/>
      <c r="E7" s="168">
        <v>26345</v>
      </c>
      <c r="F7" s="159"/>
    </row>
    <row r="8" spans="1:6" ht="15">
      <c r="A8" s="170" t="s">
        <v>9</v>
      </c>
      <c r="B8" s="167"/>
      <c r="C8" s="168">
        <v>-9385</v>
      </c>
      <c r="D8" s="169"/>
      <c r="E8" s="168">
        <v>-30990</v>
      </c>
      <c r="F8" s="159"/>
    </row>
    <row r="9" spans="1:6" ht="15">
      <c r="A9" s="170" t="s">
        <v>10</v>
      </c>
      <c r="B9" s="167"/>
      <c r="C9" s="168">
        <v>-1695</v>
      </c>
      <c r="D9" s="169"/>
      <c r="E9" s="168">
        <v>-1446</v>
      </c>
      <c r="F9" s="159"/>
    </row>
    <row r="10" spans="1:6" ht="15">
      <c r="A10" s="171" t="s">
        <v>11</v>
      </c>
      <c r="B10" s="172"/>
      <c r="C10" s="168">
        <v>-1</v>
      </c>
      <c r="D10" s="169"/>
      <c r="E10" s="168">
        <v>62</v>
      </c>
      <c r="F10" s="159"/>
    </row>
    <row r="11" spans="1:6" ht="15">
      <c r="A11" s="170" t="s">
        <v>37</v>
      </c>
      <c r="B11" s="172"/>
      <c r="C11" s="168"/>
      <c r="D11" s="169"/>
      <c r="E11" s="168">
        <v>0</v>
      </c>
      <c r="F11" s="159"/>
    </row>
    <row r="12" spans="1:6" ht="15">
      <c r="A12" s="170" t="s">
        <v>38</v>
      </c>
      <c r="B12" s="172"/>
      <c r="C12" s="168">
        <v>-23</v>
      </c>
      <c r="D12" s="169"/>
      <c r="E12" s="168">
        <v>-381</v>
      </c>
      <c r="F12" s="159"/>
    </row>
    <row r="13" spans="1:6" ht="15">
      <c r="A13" s="170" t="s">
        <v>91</v>
      </c>
      <c r="B13" s="172"/>
      <c r="C13" s="168"/>
      <c r="D13" s="169"/>
      <c r="E13" s="168"/>
      <c r="F13" s="159"/>
    </row>
    <row r="14" spans="1:6" ht="15">
      <c r="A14" s="170" t="s">
        <v>15</v>
      </c>
      <c r="B14" s="167"/>
      <c r="C14" s="168">
        <v>-371</v>
      </c>
      <c r="D14" s="169"/>
      <c r="E14" s="168">
        <v>-479</v>
      </c>
      <c r="F14" s="159"/>
    </row>
    <row r="15" spans="1:6" ht="15" thickBot="1">
      <c r="A15" s="274" t="s">
        <v>95</v>
      </c>
      <c r="B15" s="172"/>
      <c r="C15" s="275">
        <f>SUM(C7:C14)</f>
        <v>108</v>
      </c>
      <c r="D15" s="173"/>
      <c r="E15" s="275">
        <f>SUM(E7:E14)</f>
        <v>-6889</v>
      </c>
      <c r="F15" s="159"/>
    </row>
    <row r="16" spans="1:6" ht="15.75" thickTop="1">
      <c r="A16" s="170"/>
      <c r="B16" s="167"/>
      <c r="C16" s="168"/>
      <c r="D16" s="169"/>
      <c r="E16" s="168"/>
      <c r="F16" s="159"/>
    </row>
    <row r="17" spans="1:6" ht="15">
      <c r="A17" s="166" t="s">
        <v>96</v>
      </c>
      <c r="B17" s="167"/>
      <c r="C17" s="168"/>
      <c r="D17" s="169"/>
      <c r="E17" s="168"/>
      <c r="F17" s="159"/>
    </row>
    <row r="18" spans="1:6" ht="15">
      <c r="A18" s="170" t="s">
        <v>12</v>
      </c>
      <c r="B18" s="167"/>
      <c r="C18" s="168">
        <v>-5</v>
      </c>
      <c r="D18" s="169"/>
      <c r="E18" s="168">
        <v>-945</v>
      </c>
      <c r="F18" s="159"/>
    </row>
    <row r="19" spans="1:6" ht="15">
      <c r="A19" s="174" t="s">
        <v>13</v>
      </c>
      <c r="B19" s="167"/>
      <c r="C19" s="168"/>
      <c r="D19" s="173"/>
      <c r="E19" s="168">
        <v>15</v>
      </c>
      <c r="F19" s="159"/>
    </row>
    <row r="20" spans="1:6" ht="15">
      <c r="A20" s="174" t="s">
        <v>82</v>
      </c>
      <c r="B20" s="167"/>
      <c r="C20" s="168"/>
      <c r="D20" s="173"/>
      <c r="E20" s="168"/>
      <c r="F20" s="159"/>
    </row>
    <row r="21" spans="1:6" ht="15">
      <c r="A21" s="174" t="s">
        <v>83</v>
      </c>
      <c r="B21" s="167"/>
      <c r="C21" s="168"/>
      <c r="D21" s="173"/>
      <c r="E21" s="168"/>
      <c r="F21" s="159"/>
    </row>
    <row r="22" spans="1:6" ht="15">
      <c r="A22" s="170" t="s">
        <v>84</v>
      </c>
      <c r="B22" s="167"/>
      <c r="C22" s="168"/>
      <c r="D22" s="173"/>
      <c r="E22" s="168"/>
      <c r="F22" s="159"/>
    </row>
    <row r="23" spans="1:6" ht="15">
      <c r="A23" s="170" t="s">
        <v>85</v>
      </c>
      <c r="B23" s="167"/>
      <c r="C23" s="168"/>
      <c r="D23" s="173"/>
      <c r="E23" s="168"/>
      <c r="F23" s="159"/>
    </row>
    <row r="24" spans="1:6" ht="15">
      <c r="A24" s="170" t="s">
        <v>92</v>
      </c>
      <c r="B24" s="167"/>
      <c r="C24" s="168"/>
      <c r="D24" s="173"/>
      <c r="E24" s="168"/>
      <c r="F24" s="159"/>
    </row>
    <row r="25" spans="1:6" ht="15">
      <c r="A25" s="170" t="s">
        <v>16</v>
      </c>
      <c r="B25" s="167"/>
      <c r="C25" s="168"/>
      <c r="D25" s="169"/>
      <c r="E25" s="168">
        <v>0</v>
      </c>
      <c r="F25" s="159"/>
    </row>
    <row r="26" spans="1:6" ht="15.75" thickBot="1">
      <c r="A26" s="274" t="s">
        <v>98</v>
      </c>
      <c r="B26" s="167"/>
      <c r="C26" s="275">
        <f>SUM(C18:C25)</f>
        <v>-5</v>
      </c>
      <c r="D26" s="173"/>
      <c r="E26" s="275">
        <f>SUM(E18:E25)</f>
        <v>-930</v>
      </c>
      <c r="F26" s="159"/>
    </row>
    <row r="27" spans="1:6" ht="15.75" thickTop="1">
      <c r="A27" s="170"/>
      <c r="B27" s="167"/>
      <c r="C27" s="168"/>
      <c r="D27" s="169"/>
      <c r="E27" s="168"/>
      <c r="F27" s="159"/>
    </row>
    <row r="28" spans="1:6" ht="15">
      <c r="A28" s="166" t="s">
        <v>97</v>
      </c>
      <c r="B28" s="167"/>
      <c r="C28" s="175"/>
      <c r="D28" s="173"/>
      <c r="E28" s="175"/>
      <c r="F28" s="159"/>
    </row>
    <row r="29" spans="1:6" ht="15">
      <c r="A29" s="174" t="s">
        <v>88</v>
      </c>
      <c r="B29" s="167"/>
      <c r="C29" s="175"/>
      <c r="D29" s="173"/>
      <c r="E29" s="175"/>
      <c r="F29" s="159"/>
    </row>
    <row r="30" spans="1:6" ht="15">
      <c r="A30" s="174" t="s">
        <v>89</v>
      </c>
      <c r="B30" s="167"/>
      <c r="C30" s="175"/>
      <c r="D30" s="173"/>
      <c r="E30" s="168">
        <v>0</v>
      </c>
      <c r="F30" s="159"/>
    </row>
    <row r="31" spans="1:6" ht="15">
      <c r="A31" s="170" t="s">
        <v>86</v>
      </c>
      <c r="B31" s="167"/>
      <c r="C31" s="168">
        <v>4459</v>
      </c>
      <c r="D31" s="169"/>
      <c r="E31" s="168">
        <v>2000</v>
      </c>
      <c r="F31" s="159"/>
    </row>
    <row r="32" spans="1:6" ht="15">
      <c r="A32" s="170" t="s">
        <v>87</v>
      </c>
      <c r="B32" s="167"/>
      <c r="C32" s="168">
        <v>-3530</v>
      </c>
      <c r="D32" s="167"/>
      <c r="E32" s="168">
        <v>-1267</v>
      </c>
      <c r="F32" s="159"/>
    </row>
    <row r="33" spans="1:6" ht="15">
      <c r="A33" s="170" t="s">
        <v>90</v>
      </c>
      <c r="B33" s="167"/>
      <c r="C33" s="168">
        <v>-220</v>
      </c>
      <c r="D33" s="167"/>
      <c r="E33" s="168">
        <v>-514</v>
      </c>
      <c r="F33" s="159"/>
    </row>
    <row r="34" spans="1:6" ht="15">
      <c r="A34" s="170" t="s">
        <v>39</v>
      </c>
      <c r="B34" s="167"/>
      <c r="C34" s="168"/>
      <c r="D34" s="167"/>
      <c r="E34" s="168"/>
      <c r="F34" s="159"/>
    </row>
    <row r="35" spans="1:6" ht="15">
      <c r="A35" s="170" t="s">
        <v>93</v>
      </c>
      <c r="B35" s="167"/>
      <c r="C35" s="168">
        <v>0</v>
      </c>
      <c r="D35" s="167"/>
      <c r="E35" s="168">
        <v>0</v>
      </c>
      <c r="F35" s="159"/>
    </row>
    <row r="36" spans="1:6" ht="15">
      <c r="A36" s="170" t="s">
        <v>34</v>
      </c>
      <c r="B36" s="167"/>
      <c r="C36" s="168">
        <v>-130</v>
      </c>
      <c r="D36" s="167"/>
      <c r="E36" s="168">
        <v>0</v>
      </c>
      <c r="F36" s="159"/>
    </row>
    <row r="37" spans="1:6" ht="15.75" thickBot="1">
      <c r="A37" s="274" t="s">
        <v>99</v>
      </c>
      <c r="B37" s="167"/>
      <c r="C37" s="275">
        <f>SUM(C31:C36)</f>
        <v>579</v>
      </c>
      <c r="D37" s="173"/>
      <c r="E37" s="275">
        <f>SUM(E30:E36)</f>
        <v>219</v>
      </c>
      <c r="F37" s="159"/>
    </row>
    <row r="38" spans="1:6" ht="15.75" thickTop="1">
      <c r="A38" s="176"/>
      <c r="B38" s="167"/>
      <c r="C38" s="168"/>
      <c r="D38" s="167"/>
      <c r="E38" s="168"/>
      <c r="F38" s="159"/>
    </row>
    <row r="39" spans="1:6" ht="28.5">
      <c r="A39" s="276" t="s">
        <v>29</v>
      </c>
      <c r="B39" s="172"/>
      <c r="C39" s="278">
        <f>C15+C26+C37</f>
        <v>682</v>
      </c>
      <c r="D39" s="177"/>
      <c r="E39" s="278">
        <f>E43-E41</f>
        <v>-7600</v>
      </c>
      <c r="F39" s="159"/>
    </row>
    <row r="40" spans="1:6" ht="15">
      <c r="A40" s="176"/>
      <c r="B40" s="167"/>
      <c r="C40" s="168"/>
      <c r="D40" s="167"/>
      <c r="E40" s="168"/>
      <c r="F40" s="159"/>
    </row>
    <row r="41" spans="1:6" ht="14.25">
      <c r="A41" s="276" t="s">
        <v>14</v>
      </c>
      <c r="B41" s="172"/>
      <c r="C41" s="278">
        <v>81</v>
      </c>
      <c r="D41" s="177"/>
      <c r="E41" s="278">
        <v>7681</v>
      </c>
      <c r="F41" s="159"/>
    </row>
    <row r="42" spans="1:6" ht="15">
      <c r="A42" s="176"/>
      <c r="B42" s="167"/>
      <c r="C42" s="168"/>
      <c r="D42" s="167"/>
      <c r="E42" s="168"/>
      <c r="F42" s="159"/>
    </row>
    <row r="43" spans="1:6" ht="15" thickBot="1">
      <c r="A43" s="277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31 декември</v>
      </c>
      <c r="B43" s="172"/>
      <c r="C43" s="279">
        <f>SUM(C41+C39)</f>
        <v>763</v>
      </c>
      <c r="D43" s="177"/>
      <c r="E43" s="279">
        <v>81</v>
      </c>
      <c r="F43" s="159"/>
    </row>
    <row r="44" spans="1:6" ht="15">
      <c r="A44" s="178">
        <f>IF(AND(C$44="",E$44=""),"","Разлика в паричните средства между ОПП и БАЛАНСА!")</f>
      </c>
      <c r="B44" s="179"/>
      <c r="C44" s="180">
        <f>IF(C43=баланс!E38,"",ОПП!C43-баланс!E38)</f>
      </c>
      <c r="D44" s="181"/>
      <c r="E44" s="180">
        <f>IF(НАЧАЛО!AB$3=1,IF(E$43=баланс!G$38,"",ОПП!E$43-баланс!G$38),"")</f>
      </c>
      <c r="F44" s="159"/>
    </row>
    <row r="45" spans="1:6" ht="15">
      <c r="A45" s="299" t="str">
        <f>ОПР!A49</f>
        <v>Приложенията от страница 1 до страница 4 са неразделна част от финансовия отчет.</v>
      </c>
      <c r="B45" s="299"/>
      <c r="C45" s="299"/>
      <c r="D45" s="299"/>
      <c r="E45" s="299"/>
      <c r="F45" s="159"/>
    </row>
    <row r="46" spans="1:6" ht="15">
      <c r="A46" s="182">
        <f>IF(AND(C$44="",E$44=""),"","Парични средства в баланса БАЛАНСА:")</f>
      </c>
      <c r="B46" s="183"/>
      <c r="C46" s="184">
        <f>IF(C$43=баланс!E$38,"",баланс!E$38)</f>
      </c>
      <c r="D46" s="183"/>
      <c r="E46" s="184">
        <f>IF(НАЧАЛО!AB$3=1,IF(E$43=баланс!G$38,"",баланс!G$38),"")</f>
      </c>
      <c r="F46" s="159"/>
    </row>
    <row r="47" spans="1:6" ht="15">
      <c r="A47" s="55" t="str">
        <f>НАЧАЛО!$A$44</f>
        <v>Изп. Директор</v>
      </c>
      <c r="B47" s="179"/>
      <c r="C47" s="185"/>
      <c r="D47" s="181"/>
      <c r="E47" s="185"/>
      <c r="F47" s="159"/>
    </row>
    <row r="48" spans="1:6" ht="15">
      <c r="A48" s="58" t="str">
        <f>НАЧАЛО!$A$46</f>
        <v>Нина Богданова</v>
      </c>
      <c r="B48" s="179"/>
      <c r="C48" s="186"/>
      <c r="D48" s="179"/>
      <c r="E48" s="186"/>
      <c r="F48" s="159"/>
    </row>
    <row r="49" spans="1:6" ht="15">
      <c r="A49" s="52"/>
      <c r="B49" s="179"/>
      <c r="C49" s="186"/>
      <c r="D49" s="179"/>
      <c r="E49" s="186"/>
      <c r="F49" s="159"/>
    </row>
    <row r="50" spans="1:6" s="190" customFormat="1" ht="14.25">
      <c r="A50" s="58"/>
      <c r="B50" s="187"/>
      <c r="C50" s="188"/>
      <c r="D50" s="187"/>
      <c r="E50" s="188"/>
      <c r="F50" s="189"/>
    </row>
    <row r="51" spans="1:6" ht="15">
      <c r="A51" s="52"/>
      <c r="B51" s="179"/>
      <c r="C51" s="186"/>
      <c r="D51" s="179"/>
      <c r="E51" s="186"/>
      <c r="F51" s="159"/>
    </row>
    <row r="52" spans="1:6" ht="15">
      <c r="A52" s="60" t="str">
        <f>НАЧАЛО!$F$44</f>
        <v>Съставител:</v>
      </c>
      <c r="B52" s="179"/>
      <c r="C52" s="186"/>
      <c r="D52" s="179"/>
      <c r="E52" s="186"/>
      <c r="F52" s="159"/>
    </row>
    <row r="53" spans="1:6" ht="15">
      <c r="A53" s="63" t="str">
        <f>НАЧАЛО!$F$46</f>
        <v>Петя Евтимова</v>
      </c>
      <c r="B53" s="191"/>
      <c r="C53" s="192"/>
      <c r="D53" s="179"/>
      <c r="E53" s="192"/>
      <c r="F53" s="159"/>
    </row>
    <row r="54" spans="1:6" ht="15">
      <c r="A54" s="60"/>
      <c r="B54" s="298"/>
      <c r="C54" s="298"/>
      <c r="D54" s="298"/>
      <c r="E54" s="298"/>
      <c r="F54" s="159"/>
    </row>
    <row r="55" spans="1:6" ht="15">
      <c r="A55" s="63"/>
      <c r="B55" s="193"/>
      <c r="C55" s="193"/>
      <c r="D55" s="193"/>
      <c r="E55" s="193"/>
      <c r="F55" s="159"/>
    </row>
    <row r="56" spans="1:6" ht="15">
      <c r="A56" s="58"/>
      <c r="B56" s="191"/>
      <c r="C56" s="192"/>
      <c r="D56" s="179"/>
      <c r="E56" s="192"/>
      <c r="F56" s="159"/>
    </row>
    <row r="57" spans="1:6" ht="15" customHeight="1">
      <c r="A57" s="65"/>
      <c r="B57" s="191"/>
      <c r="C57" s="192"/>
      <c r="D57" s="179"/>
      <c r="E57" s="192"/>
      <c r="F57" s="194"/>
    </row>
    <row r="58" spans="1:6" ht="15">
      <c r="A58" s="58" t="str">
        <f>НАЧАЛО!$C$58</f>
        <v>БУРГАС, 31 януари 2011 г.</v>
      </c>
      <c r="B58" s="191"/>
      <c r="C58" s="192"/>
      <c r="D58" s="179"/>
      <c r="E58" s="192"/>
      <c r="F58" s="194"/>
    </row>
    <row r="59" ht="15">
      <c r="A59" s="154"/>
    </row>
    <row r="60" ht="15">
      <c r="A60" s="155"/>
    </row>
    <row r="61" ht="15">
      <c r="A61" s="154"/>
    </row>
    <row r="62" ht="15">
      <c r="A62" s="156"/>
    </row>
    <row r="63" ht="15">
      <c r="A63" s="156"/>
    </row>
    <row r="64" ht="15">
      <c r="A64" s="198"/>
    </row>
  </sheetData>
  <sheetProtection/>
  <mergeCells count="4">
    <mergeCell ref="A1:E1"/>
    <mergeCell ref="A2:E2"/>
    <mergeCell ref="B54:E54"/>
    <mergeCell ref="A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1" width="41.140625" style="252" customWidth="1"/>
    <col min="2" max="2" width="1.421875" style="252" customWidth="1"/>
    <col min="3" max="3" width="9.7109375" style="201" customWidth="1"/>
    <col min="4" max="4" width="1.421875" style="201" customWidth="1"/>
    <col min="5" max="5" width="9.7109375" style="201" customWidth="1"/>
    <col min="6" max="6" width="1.421875" style="201" customWidth="1"/>
    <col min="7" max="7" width="10.00390625" style="201" customWidth="1"/>
    <col min="8" max="8" width="1.421875" style="201" customWidth="1"/>
    <col min="9" max="9" width="9.7109375" style="201" customWidth="1"/>
    <col min="10" max="10" width="1.421875" style="201" customWidth="1"/>
    <col min="11" max="11" width="9.7109375" style="201" customWidth="1"/>
    <col min="12" max="12" width="1.421875" style="201" customWidth="1"/>
    <col min="13" max="13" width="9.7109375" style="201" customWidth="1"/>
    <col min="14" max="14" width="1.421875" style="201" customWidth="1"/>
    <col min="15" max="15" width="9.7109375" style="201" customWidth="1"/>
    <col min="16" max="16" width="3.140625" style="201" customWidth="1"/>
    <col min="17" max="16384" width="9.140625" style="201" customWidth="1"/>
  </cols>
  <sheetData>
    <row r="1" spans="1:16" ht="18" customHeight="1">
      <c r="A1" s="296" t="str">
        <f>ОПР!A1:G1</f>
        <v>ТРАНССТРОЙ-БУРГАС АД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00"/>
    </row>
    <row r="2" spans="1:16" ht="18" customHeight="1">
      <c r="A2" s="297" t="str">
        <f>CONCATENATE("ОТЧЕТ ЗА СОБСТВЕНИЯ КАПИТАЛ към ",НАЧАЛО!AA1,".",НАЧАЛО!AB1,".",НАЧАЛО!AC1," г.")</f>
        <v>ОТЧЕТ ЗА СОБСТВЕНИЯ КАПИТАЛ към 31.12.2010 г.</v>
      </c>
      <c r="B2" s="29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200"/>
    </row>
    <row r="3" spans="1:16" ht="16.5" customHeight="1">
      <c r="A3" s="328"/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200"/>
    </row>
    <row r="4" spans="1:18" ht="33.75" customHeight="1">
      <c r="A4" s="325"/>
      <c r="B4" s="202"/>
      <c r="C4" s="300" t="s">
        <v>23</v>
      </c>
      <c r="D4" s="202"/>
      <c r="E4" s="300" t="s">
        <v>166</v>
      </c>
      <c r="F4" s="203"/>
      <c r="G4" s="300" t="s">
        <v>30</v>
      </c>
      <c r="H4" s="203"/>
      <c r="I4" s="300" t="s">
        <v>7</v>
      </c>
      <c r="J4" s="203"/>
      <c r="K4" s="300" t="s">
        <v>24</v>
      </c>
      <c r="L4" s="203"/>
      <c r="M4" s="300" t="s">
        <v>32</v>
      </c>
      <c r="N4" s="203"/>
      <c r="O4" s="300" t="s">
        <v>25</v>
      </c>
      <c r="P4" s="200"/>
      <c r="Q4" s="160"/>
      <c r="R4" s="160"/>
    </row>
    <row r="5" spans="1:18" s="207" customFormat="1" ht="18" customHeight="1">
      <c r="A5" s="326"/>
      <c r="B5" s="288"/>
      <c r="C5" s="322"/>
      <c r="D5" s="288"/>
      <c r="E5" s="322"/>
      <c r="F5" s="205"/>
      <c r="G5" s="322"/>
      <c r="H5" s="205"/>
      <c r="I5" s="322"/>
      <c r="J5" s="205"/>
      <c r="K5" s="322"/>
      <c r="L5" s="205"/>
      <c r="M5" s="322"/>
      <c r="N5" s="205"/>
      <c r="O5" s="322"/>
      <c r="P5" s="206"/>
      <c r="Q5" s="160"/>
      <c r="R5" s="160"/>
    </row>
    <row r="6" spans="1:18" s="207" customFormat="1" ht="15">
      <c r="A6" s="204"/>
      <c r="B6" s="288"/>
      <c r="C6" s="208" t="s">
        <v>18</v>
      </c>
      <c r="D6" s="288"/>
      <c r="E6" s="208" t="s">
        <v>18</v>
      </c>
      <c r="F6" s="209"/>
      <c r="G6" s="208" t="s">
        <v>18</v>
      </c>
      <c r="H6" s="209"/>
      <c r="I6" s="208" t="s">
        <v>18</v>
      </c>
      <c r="J6" s="209"/>
      <c r="K6" s="208" t="s">
        <v>18</v>
      </c>
      <c r="L6" s="209"/>
      <c r="M6" s="208" t="s">
        <v>18</v>
      </c>
      <c r="N6" s="209"/>
      <c r="O6" s="208" t="s">
        <v>18</v>
      </c>
      <c r="P6" s="206"/>
      <c r="Q6" s="160"/>
      <c r="R6" s="160"/>
    </row>
    <row r="7" spans="1:18" s="217" customFormat="1" ht="15">
      <c r="A7" s="210"/>
      <c r="B7" s="210"/>
      <c r="C7" s="211"/>
      <c r="D7" s="210"/>
      <c r="E7" s="212"/>
      <c r="F7" s="213"/>
      <c r="G7" s="212"/>
      <c r="H7" s="213"/>
      <c r="I7" s="212"/>
      <c r="J7" s="213"/>
      <c r="K7" s="212"/>
      <c r="L7" s="213"/>
      <c r="M7" s="215">
        <v>0</v>
      </c>
      <c r="N7" s="213"/>
      <c r="O7" s="216"/>
      <c r="P7" s="213"/>
      <c r="Q7" s="160"/>
      <c r="R7" s="160"/>
    </row>
    <row r="8" spans="1:18" s="219" customFormat="1" ht="15.75" thickBot="1">
      <c r="A8" s="280" t="str">
        <f>CONCATENATE("Остатък към ",31,".",12,".",YEAR(НАЧАЛО!AA2)-1," г.")</f>
        <v>Остатък към 31.12.2009 г.</v>
      </c>
      <c r="B8" s="210"/>
      <c r="C8" s="281">
        <v>88</v>
      </c>
      <c r="D8" s="210"/>
      <c r="E8" s="281"/>
      <c r="F8" s="218"/>
      <c r="G8" s="281">
        <v>3698</v>
      </c>
      <c r="H8" s="218"/>
      <c r="I8" s="281">
        <v>9</v>
      </c>
      <c r="J8" s="218"/>
      <c r="K8" s="281">
        <v>807</v>
      </c>
      <c r="L8" s="218"/>
      <c r="M8" s="281">
        <v>1262</v>
      </c>
      <c r="N8" s="218"/>
      <c r="O8" s="284">
        <f>C8+K8+M8+G8+I8</f>
        <v>5864</v>
      </c>
      <c r="P8" s="213"/>
      <c r="Q8" s="160"/>
      <c r="R8" s="160"/>
    </row>
    <row r="9" spans="1:18" s="219" customFormat="1" ht="7.5" customHeight="1">
      <c r="A9" s="220"/>
      <c r="B9" s="210"/>
      <c r="C9" s="221"/>
      <c r="D9" s="210"/>
      <c r="E9" s="221"/>
      <c r="F9" s="218"/>
      <c r="G9" s="221"/>
      <c r="H9" s="218"/>
      <c r="I9" s="221"/>
      <c r="J9" s="218"/>
      <c r="K9" s="221"/>
      <c r="L9" s="218"/>
      <c r="M9" s="221"/>
      <c r="N9" s="218"/>
      <c r="O9" s="216"/>
      <c r="P9" s="213"/>
      <c r="Q9" s="160"/>
      <c r="R9" s="160"/>
    </row>
    <row r="10" spans="1:18" s="219" customFormat="1" ht="25.5">
      <c r="A10" s="222" t="s">
        <v>168</v>
      </c>
      <c r="B10" s="223"/>
      <c r="C10" s="224"/>
      <c r="D10" s="223"/>
      <c r="E10" s="224"/>
      <c r="F10" s="218"/>
      <c r="G10" s="224"/>
      <c r="H10" s="218"/>
      <c r="I10" s="224"/>
      <c r="J10" s="218"/>
      <c r="K10" s="224"/>
      <c r="L10" s="218"/>
      <c r="M10" s="224"/>
      <c r="N10" s="218"/>
      <c r="O10" s="216">
        <f>K10+M10</f>
        <v>0</v>
      </c>
      <c r="P10" s="213"/>
      <c r="Q10" s="160"/>
      <c r="R10" s="160"/>
    </row>
    <row r="11" spans="1:18" s="219" customFormat="1" ht="7.5" customHeight="1">
      <c r="A11" s="223"/>
      <c r="B11" s="223"/>
      <c r="C11" s="224"/>
      <c r="D11" s="223"/>
      <c r="E11" s="224"/>
      <c r="F11" s="218"/>
      <c r="G11" s="224"/>
      <c r="H11" s="218"/>
      <c r="I11" s="224"/>
      <c r="J11" s="218"/>
      <c r="K11" s="224"/>
      <c r="L11" s="218"/>
      <c r="M11" s="224"/>
      <c r="N11" s="218"/>
      <c r="O11" s="216"/>
      <c r="P11" s="213"/>
      <c r="Q11" s="160"/>
      <c r="R11" s="160"/>
    </row>
    <row r="12" spans="1:18" s="219" customFormat="1" ht="15.75" thickBot="1">
      <c r="A12" s="280" t="str">
        <f>CONCATENATE("Преизчислен остатък към ",31,".",12,".",YEAR(НАЧАЛО!AA2)-1," г.")</f>
        <v>Преизчислен остатък към 31.12.2009 г.</v>
      </c>
      <c r="B12" s="210"/>
      <c r="C12" s="281">
        <f>C8+C10</f>
        <v>88</v>
      </c>
      <c r="D12" s="210"/>
      <c r="E12" s="281"/>
      <c r="F12" s="218"/>
      <c r="G12" s="281">
        <v>3698</v>
      </c>
      <c r="H12" s="218"/>
      <c r="I12" s="281">
        <v>9</v>
      </c>
      <c r="J12" s="218"/>
      <c r="K12" s="281">
        <f>K8+K10</f>
        <v>807</v>
      </c>
      <c r="L12" s="218"/>
      <c r="M12" s="281">
        <v>1262</v>
      </c>
      <c r="N12" s="218"/>
      <c r="O12" s="284">
        <f>C12+K12+M12+G12+I12</f>
        <v>5864</v>
      </c>
      <c r="P12" s="213"/>
      <c r="Q12" s="160"/>
      <c r="R12" s="160"/>
    </row>
    <row r="13" spans="1:18" s="219" customFormat="1" ht="9" customHeight="1">
      <c r="A13" s="210"/>
      <c r="B13" s="210"/>
      <c r="C13" s="224"/>
      <c r="D13" s="210"/>
      <c r="E13" s="224"/>
      <c r="F13" s="218"/>
      <c r="G13" s="224"/>
      <c r="H13" s="218"/>
      <c r="I13" s="224"/>
      <c r="J13" s="218"/>
      <c r="K13" s="224"/>
      <c r="L13" s="218"/>
      <c r="M13" s="224"/>
      <c r="N13" s="218"/>
      <c r="O13" s="216"/>
      <c r="P13" s="213"/>
      <c r="Q13" s="160"/>
      <c r="R13" s="160"/>
    </row>
    <row r="14" spans="1:18" s="219" customFormat="1" ht="15.75" thickBot="1">
      <c r="A14" s="285" t="s">
        <v>221</v>
      </c>
      <c r="B14" s="210"/>
      <c r="C14" s="281">
        <f>C23+C24+C25+C26</f>
        <v>0</v>
      </c>
      <c r="D14" s="210"/>
      <c r="E14" s="281">
        <f>SUM(E22:E26)</f>
        <v>0</v>
      </c>
      <c r="F14" s="218"/>
      <c r="G14" s="291"/>
      <c r="H14" s="218">
        <f>SUM(H16:H17)</f>
        <v>0</v>
      </c>
      <c r="I14" s="281">
        <f>SUM(I22:I26)</f>
        <v>0</v>
      </c>
      <c r="J14" s="218"/>
      <c r="K14" s="281">
        <f>SUM(K22:K26)</f>
        <v>0</v>
      </c>
      <c r="L14" s="218"/>
      <c r="M14" s="281">
        <f>SUM(M22:M26)</f>
        <v>230</v>
      </c>
      <c r="N14" s="218"/>
      <c r="O14" s="281">
        <f>SUM(O22:O26)</f>
        <v>230</v>
      </c>
      <c r="P14" s="213"/>
      <c r="Q14" s="160"/>
      <c r="R14" s="160"/>
    </row>
    <row r="15" spans="1:18" s="219" customFormat="1" ht="7.5" customHeight="1">
      <c r="A15" s="220"/>
      <c r="B15" s="210"/>
      <c r="C15" s="218"/>
      <c r="D15" s="21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4"/>
      <c r="P15" s="213"/>
      <c r="Q15" s="160"/>
      <c r="R15" s="160"/>
    </row>
    <row r="16" spans="1:18" s="219" customFormat="1" ht="34.5" customHeight="1">
      <c r="A16" s="225" t="s">
        <v>105</v>
      </c>
      <c r="B16" s="239"/>
      <c r="C16" s="226"/>
      <c r="D16" s="23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14"/>
      <c r="P16" s="213"/>
      <c r="Q16" s="160"/>
      <c r="R16" s="160"/>
    </row>
    <row r="17" spans="1:22" s="219" customFormat="1" ht="15">
      <c r="A17" s="228" t="s">
        <v>100</v>
      </c>
      <c r="B17" s="289"/>
      <c r="C17" s="227">
        <f aca="true" t="shared" si="0" ref="C17:J17">SUM(C18:C18)</f>
        <v>0</v>
      </c>
      <c r="D17" s="289"/>
      <c r="E17" s="227">
        <f t="shared" si="0"/>
        <v>0</v>
      </c>
      <c r="F17" s="227">
        <f t="shared" si="0"/>
        <v>0</v>
      </c>
      <c r="G17" s="227">
        <f t="shared" si="0"/>
        <v>0</v>
      </c>
      <c r="H17" s="227">
        <f t="shared" si="0"/>
        <v>0</v>
      </c>
      <c r="I17" s="227"/>
      <c r="J17" s="227">
        <f t="shared" si="0"/>
        <v>0</v>
      </c>
      <c r="K17" s="227"/>
      <c r="L17" s="227"/>
      <c r="M17" s="227">
        <v>0</v>
      </c>
      <c r="N17" s="227"/>
      <c r="O17" s="214">
        <f aca="true" t="shared" si="1" ref="O17:O22">SUM(C17:M17)</f>
        <v>0</v>
      </c>
      <c r="P17" s="213"/>
      <c r="Q17" s="160"/>
      <c r="R17" s="160"/>
      <c r="S17" s="229"/>
      <c r="T17" s="229"/>
      <c r="U17" s="229"/>
      <c r="V17" s="229"/>
    </row>
    <row r="18" spans="1:22" s="219" customFormat="1" ht="30.75" customHeight="1">
      <c r="A18" s="228" t="s">
        <v>101</v>
      </c>
      <c r="B18" s="289"/>
      <c r="C18" s="227"/>
      <c r="D18" s="289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14">
        <f t="shared" si="1"/>
        <v>0</v>
      </c>
      <c r="P18" s="213"/>
      <c r="Q18" s="160"/>
      <c r="R18" s="160"/>
      <c r="S18" s="229"/>
      <c r="T18" s="229"/>
      <c r="U18" s="229"/>
      <c r="V18" s="229"/>
    </row>
    <row r="19" spans="1:22" s="217" customFormat="1" ht="25.5">
      <c r="A19" s="228" t="s">
        <v>102</v>
      </c>
      <c r="B19" s="289"/>
      <c r="C19" s="227">
        <v>0</v>
      </c>
      <c r="D19" s="289"/>
      <c r="E19" s="227">
        <v>0</v>
      </c>
      <c r="F19" s="227"/>
      <c r="G19" s="227">
        <v>0</v>
      </c>
      <c r="H19" s="227"/>
      <c r="I19" s="227">
        <v>0</v>
      </c>
      <c r="J19" s="227"/>
      <c r="K19" s="227">
        <v>0</v>
      </c>
      <c r="L19" s="227"/>
      <c r="M19" s="227"/>
      <c r="N19" s="227"/>
      <c r="O19" s="214">
        <f t="shared" si="1"/>
        <v>0</v>
      </c>
      <c r="P19" s="213"/>
      <c r="Q19" s="160"/>
      <c r="R19" s="160"/>
      <c r="S19" s="230"/>
      <c r="T19" s="230"/>
      <c r="U19" s="230"/>
      <c r="V19" s="230"/>
    </row>
    <row r="20" spans="1:22" s="217" customFormat="1" ht="25.5">
      <c r="A20" s="228" t="s">
        <v>51</v>
      </c>
      <c r="B20" s="289"/>
      <c r="C20" s="227"/>
      <c r="D20" s="289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14">
        <f t="shared" si="1"/>
        <v>0</v>
      </c>
      <c r="P20" s="213"/>
      <c r="Q20" s="160"/>
      <c r="R20" s="160"/>
      <c r="S20" s="230"/>
      <c r="T20" s="230"/>
      <c r="U20" s="230"/>
      <c r="V20" s="230"/>
    </row>
    <row r="21" spans="1:22" s="217" customFormat="1" ht="16.5" customHeight="1">
      <c r="A21" s="228" t="s">
        <v>52</v>
      </c>
      <c r="B21" s="289"/>
      <c r="C21" s="227"/>
      <c r="D21" s="289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14">
        <f t="shared" si="1"/>
        <v>0</v>
      </c>
      <c r="P21" s="213"/>
      <c r="Q21" s="160"/>
      <c r="R21" s="160"/>
      <c r="S21" s="230"/>
      <c r="T21" s="230"/>
      <c r="U21" s="230"/>
      <c r="V21" s="230"/>
    </row>
    <row r="22" spans="1:22" s="237" customFormat="1" ht="27">
      <c r="A22" s="231" t="s">
        <v>103</v>
      </c>
      <c r="B22" s="239"/>
      <c r="C22" s="232">
        <f>SUM(C17:C21)</f>
        <v>0</v>
      </c>
      <c r="D22" s="239"/>
      <c r="E22" s="232">
        <f>SUM(E17:E21)</f>
        <v>0</v>
      </c>
      <c r="F22" s="233"/>
      <c r="G22" s="232">
        <f>SUM(G17:G21)</f>
        <v>0</v>
      </c>
      <c r="H22" s="233"/>
      <c r="I22" s="232">
        <f>SUM(I17:I21)</f>
        <v>0</v>
      </c>
      <c r="J22" s="233"/>
      <c r="K22" s="232">
        <f>SUM(K17:K21)</f>
        <v>0</v>
      </c>
      <c r="L22" s="233"/>
      <c r="M22" s="232">
        <f>SUM(M17:M21)</f>
        <v>0</v>
      </c>
      <c r="N22" s="233"/>
      <c r="O22" s="232">
        <f t="shared" si="1"/>
        <v>0</v>
      </c>
      <c r="P22" s="234"/>
      <c r="Q22" s="235"/>
      <c r="R22" s="235"/>
      <c r="S22" s="236"/>
      <c r="T22" s="236"/>
      <c r="U22" s="236"/>
      <c r="V22" s="236"/>
    </row>
    <row r="23" spans="1:22" s="237" customFormat="1" ht="15">
      <c r="A23" s="238" t="s">
        <v>106</v>
      </c>
      <c r="B23" s="239"/>
      <c r="C23" s="232"/>
      <c r="D23" s="239"/>
      <c r="E23" s="232"/>
      <c r="F23" s="233"/>
      <c r="G23" s="232"/>
      <c r="H23" s="233"/>
      <c r="I23" s="232"/>
      <c r="J23" s="233"/>
      <c r="K23" s="232"/>
      <c r="L23" s="233"/>
      <c r="M23" s="232">
        <v>283</v>
      </c>
      <c r="N23" s="233"/>
      <c r="O23" s="232">
        <f>SUM(C23:M23)</f>
        <v>283</v>
      </c>
      <c r="P23" s="234"/>
      <c r="Q23" s="235"/>
      <c r="R23" s="235"/>
      <c r="S23" s="236"/>
      <c r="T23" s="236"/>
      <c r="U23" s="236"/>
      <c r="V23" s="236"/>
    </row>
    <row r="24" spans="1:22" s="217" customFormat="1" ht="15">
      <c r="A24" s="238" t="s">
        <v>53</v>
      </c>
      <c r="B24" s="239"/>
      <c r="C24" s="232"/>
      <c r="D24" s="239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>
        <f>SUM(C24:M24)</f>
        <v>0</v>
      </c>
      <c r="P24" s="213"/>
      <c r="Q24" s="160"/>
      <c r="R24" s="160"/>
      <c r="S24" s="230"/>
      <c r="T24" s="230"/>
      <c r="U24" s="230"/>
      <c r="V24" s="230"/>
    </row>
    <row r="25" spans="1:22" s="217" customFormat="1" ht="15">
      <c r="A25" s="238" t="s">
        <v>104</v>
      </c>
      <c r="B25" s="239"/>
      <c r="C25" s="232"/>
      <c r="D25" s="239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>
        <f>SUM(C25:M25)</f>
        <v>0</v>
      </c>
      <c r="P25" s="213"/>
      <c r="Q25" s="160"/>
      <c r="R25" s="160"/>
      <c r="S25" s="230"/>
      <c r="T25" s="230"/>
      <c r="U25" s="230"/>
      <c r="V25" s="230"/>
    </row>
    <row r="26" spans="1:22" s="217" customFormat="1" ht="15">
      <c r="A26" s="238" t="s">
        <v>43</v>
      </c>
      <c r="B26" s="239"/>
      <c r="C26" s="232"/>
      <c r="D26" s="239"/>
      <c r="E26" s="232"/>
      <c r="F26" s="233"/>
      <c r="G26" s="232"/>
      <c r="H26" s="233"/>
      <c r="I26" s="232"/>
      <c r="J26" s="233"/>
      <c r="K26" s="232"/>
      <c r="L26" s="233"/>
      <c r="M26" s="232">
        <v>-53</v>
      </c>
      <c r="N26" s="233"/>
      <c r="O26" s="232">
        <f>SUM(C26:M26)</f>
        <v>-53</v>
      </c>
      <c r="P26" s="213"/>
      <c r="Q26" s="160"/>
      <c r="R26" s="160"/>
      <c r="S26" s="230"/>
      <c r="T26" s="230"/>
      <c r="U26" s="230"/>
      <c r="V26" s="230"/>
    </row>
    <row r="27" spans="1:22" s="217" customFormat="1" ht="6.75" customHeight="1">
      <c r="A27" s="239"/>
      <c r="B27" s="239"/>
      <c r="C27" s="227"/>
      <c r="D27" s="239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14"/>
      <c r="P27" s="213"/>
      <c r="Q27" s="8"/>
      <c r="R27" s="8"/>
      <c r="S27" s="230"/>
      <c r="T27" s="230"/>
      <c r="U27" s="230"/>
      <c r="V27" s="230"/>
    </row>
    <row r="28" spans="1:22" s="219" customFormat="1" ht="15.75" thickBot="1">
      <c r="A28" s="280" t="str">
        <f>CONCATENATE("Остатък към ",31,".",12,".",НАЧАЛО!AC1," г.")</f>
        <v>Остатък към 31.12.2010 г.</v>
      </c>
      <c r="B28" s="210"/>
      <c r="C28" s="281">
        <f>C12+C14</f>
        <v>88</v>
      </c>
      <c r="D28" s="210"/>
      <c r="E28" s="281">
        <f>E12+E14</f>
        <v>0</v>
      </c>
      <c r="F28" s="218"/>
      <c r="G28" s="281">
        <f>G12+G14</f>
        <v>3698</v>
      </c>
      <c r="H28" s="218"/>
      <c r="I28" s="281">
        <f>I12+I14</f>
        <v>9</v>
      </c>
      <c r="J28" s="218"/>
      <c r="K28" s="281">
        <f>K12+K14</f>
        <v>807</v>
      </c>
      <c r="L28" s="218"/>
      <c r="M28" s="281">
        <f>M12+M14</f>
        <v>1492</v>
      </c>
      <c r="N28" s="218"/>
      <c r="O28" s="284">
        <f>O12+O14</f>
        <v>6094</v>
      </c>
      <c r="P28" s="240" t="s">
        <v>33</v>
      </c>
      <c r="Q28" s="160"/>
      <c r="R28" s="160"/>
      <c r="S28" s="229"/>
      <c r="T28" s="229"/>
      <c r="U28" s="229"/>
      <c r="V28" s="229"/>
    </row>
    <row r="29" spans="1:22" s="219" customFormat="1" ht="15.75" customHeight="1">
      <c r="A29" s="286"/>
      <c r="B29" s="210"/>
      <c r="C29" s="282"/>
      <c r="D29" s="210"/>
      <c r="E29" s="282"/>
      <c r="F29" s="218"/>
      <c r="G29" s="282"/>
      <c r="H29" s="218"/>
      <c r="I29" s="282"/>
      <c r="J29" s="218"/>
      <c r="K29" s="282"/>
      <c r="L29" s="218"/>
      <c r="M29" s="282"/>
      <c r="N29" s="218"/>
      <c r="O29" s="283"/>
      <c r="P29" s="240"/>
      <c r="Q29" s="160"/>
      <c r="R29" s="160"/>
      <c r="S29" s="229"/>
      <c r="T29" s="229"/>
      <c r="U29" s="229"/>
      <c r="V29" s="229"/>
    </row>
    <row r="30" spans="1:18" s="219" customFormat="1" ht="25.5">
      <c r="A30" s="222" t="s">
        <v>44</v>
      </c>
      <c r="B30" s="223"/>
      <c r="C30" s="224"/>
      <c r="D30" s="223"/>
      <c r="E30" s="224"/>
      <c r="F30" s="218"/>
      <c r="G30" s="224"/>
      <c r="H30" s="218"/>
      <c r="I30" s="224"/>
      <c r="J30" s="218"/>
      <c r="K30" s="224"/>
      <c r="L30" s="218"/>
      <c r="M30" s="224"/>
      <c r="N30" s="218"/>
      <c r="O30" s="216">
        <f>K30+M30</f>
        <v>0</v>
      </c>
      <c r="P30" s="213"/>
      <c r="Q30" s="160"/>
      <c r="R30" s="160"/>
    </row>
    <row r="31" spans="1:18" s="219" customFormat="1" ht="6" customHeight="1">
      <c r="A31" s="223"/>
      <c r="B31" s="223"/>
      <c r="C31" s="218"/>
      <c r="D31" s="223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4"/>
      <c r="P31" s="213"/>
      <c r="Q31" s="160"/>
      <c r="R31" s="160"/>
    </row>
    <row r="32" spans="1:22" s="219" customFormat="1" ht="24.75" customHeight="1">
      <c r="A32" s="222" t="s">
        <v>168</v>
      </c>
      <c r="B32" s="210"/>
      <c r="C32" s="224"/>
      <c r="D32" s="210"/>
      <c r="E32" s="224"/>
      <c r="F32" s="218"/>
      <c r="G32" s="224"/>
      <c r="H32" s="218"/>
      <c r="I32" s="224"/>
      <c r="J32" s="218"/>
      <c r="K32" s="224"/>
      <c r="L32" s="218"/>
      <c r="M32" s="224">
        <v>0</v>
      </c>
      <c r="N32" s="218"/>
      <c r="O32" s="216">
        <f>K32+M32</f>
        <v>0</v>
      </c>
      <c r="P32" s="240"/>
      <c r="Q32" s="160"/>
      <c r="R32" s="160"/>
      <c r="S32" s="229"/>
      <c r="T32" s="229"/>
      <c r="U32" s="229"/>
      <c r="V32" s="229"/>
    </row>
    <row r="33" spans="1:22" s="219" customFormat="1" ht="15" thickBot="1">
      <c r="A33" s="280" t="s">
        <v>226</v>
      </c>
      <c r="B33" s="210"/>
      <c r="C33" s="287">
        <f>SUM(C41:C45)</f>
        <v>0</v>
      </c>
      <c r="D33" s="210"/>
      <c r="E33" s="287">
        <f>SUM(E41:E45)</f>
        <v>0</v>
      </c>
      <c r="F33" s="218"/>
      <c r="G33" s="287">
        <f>SUM(G41:G45)</f>
        <v>0</v>
      </c>
      <c r="H33" s="218">
        <f>SUM(H35:H36)</f>
        <v>0</v>
      </c>
      <c r="I33" s="287">
        <f>SUM(I41:I45)</f>
        <v>0</v>
      </c>
      <c r="J33" s="218"/>
      <c r="K33" s="287">
        <f>K28+K30</f>
        <v>807</v>
      </c>
      <c r="L33" s="218"/>
      <c r="M33" s="287">
        <v>1872</v>
      </c>
      <c r="N33" s="218"/>
      <c r="O33" s="287">
        <f>SUM(O28:O32)</f>
        <v>6094</v>
      </c>
      <c r="P33" s="159"/>
      <c r="Q33" s="160"/>
      <c r="R33" s="160"/>
      <c r="S33" s="229"/>
      <c r="T33" s="229"/>
      <c r="U33" s="229"/>
      <c r="V33" s="229"/>
    </row>
    <row r="34" spans="1:22" s="219" customFormat="1" ht="9" customHeight="1">
      <c r="A34" s="220"/>
      <c r="B34" s="210"/>
      <c r="C34" s="218"/>
      <c r="D34" s="210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4"/>
      <c r="P34" s="194"/>
      <c r="Q34" s="160"/>
      <c r="R34" s="160"/>
      <c r="S34" s="229"/>
      <c r="T34" s="229"/>
      <c r="U34" s="229"/>
      <c r="V34" s="229"/>
    </row>
    <row r="35" spans="1:22" s="219" customFormat="1" ht="27">
      <c r="A35" s="225" t="s">
        <v>105</v>
      </c>
      <c r="B35" s="239"/>
      <c r="C35" s="226"/>
      <c r="D35" s="239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14"/>
      <c r="P35" s="159"/>
      <c r="Q35" s="160"/>
      <c r="R35" s="160"/>
      <c r="S35" s="229"/>
      <c r="T35" s="229"/>
      <c r="U35" s="229"/>
      <c r="V35" s="229"/>
    </row>
    <row r="36" spans="1:22" s="219" customFormat="1" ht="15">
      <c r="A36" s="228" t="s">
        <v>100</v>
      </c>
      <c r="B36" s="289"/>
      <c r="C36" s="227">
        <f aca="true" t="shared" si="2" ref="C36:K36">SUM(C37:C37)</f>
        <v>0</v>
      </c>
      <c r="D36" s="289"/>
      <c r="E36" s="227">
        <f t="shared" si="2"/>
        <v>0</v>
      </c>
      <c r="F36" s="227">
        <f t="shared" si="2"/>
        <v>0</v>
      </c>
      <c r="G36" s="227">
        <f t="shared" si="2"/>
        <v>0</v>
      </c>
      <c r="H36" s="227">
        <f t="shared" si="2"/>
        <v>0</v>
      </c>
      <c r="I36" s="227">
        <f t="shared" si="2"/>
        <v>0</v>
      </c>
      <c r="J36" s="227">
        <f t="shared" si="2"/>
        <v>0</v>
      </c>
      <c r="K36" s="227">
        <f t="shared" si="2"/>
        <v>0</v>
      </c>
      <c r="L36" s="227"/>
      <c r="M36" s="227">
        <v>0</v>
      </c>
      <c r="N36" s="227"/>
      <c r="O36" s="214">
        <f aca="true" t="shared" si="3" ref="O36:O41">SUM(C36:M36)</f>
        <v>0</v>
      </c>
      <c r="P36" s="159"/>
      <c r="Q36" s="160"/>
      <c r="R36" s="160"/>
      <c r="S36" s="229"/>
      <c r="T36" s="229"/>
      <c r="U36" s="229"/>
      <c r="V36" s="229"/>
    </row>
    <row r="37" spans="1:22" s="219" customFormat="1" ht="25.5">
      <c r="A37" s="228" t="s">
        <v>101</v>
      </c>
      <c r="B37" s="289"/>
      <c r="C37" s="227"/>
      <c r="D37" s="289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14">
        <f t="shared" si="3"/>
        <v>0</v>
      </c>
      <c r="P37" s="159"/>
      <c r="Q37" s="160"/>
      <c r="R37" s="160"/>
      <c r="S37" s="229"/>
      <c r="T37" s="229"/>
      <c r="U37" s="229"/>
      <c r="V37" s="229"/>
    </row>
    <row r="38" spans="1:22" s="219" customFormat="1" ht="25.5">
      <c r="A38" s="228" t="s">
        <v>102</v>
      </c>
      <c r="B38" s="289"/>
      <c r="C38" s="227">
        <v>0</v>
      </c>
      <c r="D38" s="289"/>
      <c r="E38" s="227">
        <v>0</v>
      </c>
      <c r="F38" s="227"/>
      <c r="G38" s="227">
        <v>0</v>
      </c>
      <c r="H38" s="227"/>
      <c r="I38" s="227">
        <v>0</v>
      </c>
      <c r="J38" s="227"/>
      <c r="K38" s="227">
        <v>0</v>
      </c>
      <c r="L38" s="227"/>
      <c r="M38" s="227"/>
      <c r="N38" s="227"/>
      <c r="O38" s="214">
        <f t="shared" si="3"/>
        <v>0</v>
      </c>
      <c r="P38" s="159"/>
      <c r="Q38" s="160"/>
      <c r="R38" s="160"/>
      <c r="S38" s="229"/>
      <c r="T38" s="229"/>
      <c r="U38" s="229"/>
      <c r="V38" s="229"/>
    </row>
    <row r="39" spans="1:22" s="219" customFormat="1" ht="25.5">
      <c r="A39" s="228" t="s">
        <v>51</v>
      </c>
      <c r="B39" s="289"/>
      <c r="C39" s="227"/>
      <c r="D39" s="289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14">
        <f t="shared" si="3"/>
        <v>0</v>
      </c>
      <c r="P39" s="159"/>
      <c r="Q39" s="160"/>
      <c r="R39" s="160"/>
      <c r="S39" s="229"/>
      <c r="T39" s="229"/>
      <c r="U39" s="229"/>
      <c r="V39" s="229"/>
    </row>
    <row r="40" spans="1:22" s="219" customFormat="1" ht="25.5" customHeight="1">
      <c r="A40" s="228" t="s">
        <v>52</v>
      </c>
      <c r="B40" s="289"/>
      <c r="C40" s="227"/>
      <c r="D40" s="289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14">
        <f t="shared" si="3"/>
        <v>0</v>
      </c>
      <c r="P40" s="159"/>
      <c r="Q40" s="160"/>
      <c r="R40" s="160"/>
      <c r="S40" s="229"/>
      <c r="T40" s="229"/>
      <c r="U40" s="229"/>
      <c r="V40" s="229"/>
    </row>
    <row r="41" spans="1:22" s="219" customFormat="1" ht="27">
      <c r="A41" s="231" t="s">
        <v>103</v>
      </c>
      <c r="B41" s="239"/>
      <c r="C41" s="232">
        <f>SUM(C36:C40)</f>
        <v>0</v>
      </c>
      <c r="D41" s="239"/>
      <c r="E41" s="232">
        <f>SUM(E36:E40)</f>
        <v>0</v>
      </c>
      <c r="F41" s="233"/>
      <c r="G41" s="232">
        <f>SUM(G36:G40)</f>
        <v>0</v>
      </c>
      <c r="H41" s="233"/>
      <c r="I41" s="232">
        <f>SUM(I36:I40)</f>
        <v>0</v>
      </c>
      <c r="J41" s="233"/>
      <c r="K41" s="232"/>
      <c r="L41" s="233"/>
      <c r="M41" s="232">
        <v>0</v>
      </c>
      <c r="N41" s="233"/>
      <c r="O41" s="232">
        <f t="shared" si="3"/>
        <v>0</v>
      </c>
      <c r="P41" s="159"/>
      <c r="Q41" s="160"/>
      <c r="R41" s="160"/>
      <c r="S41" s="229"/>
      <c r="T41" s="229"/>
      <c r="U41" s="229"/>
      <c r="V41" s="229"/>
    </row>
    <row r="42" spans="1:22" s="219" customFormat="1" ht="15">
      <c r="A42" s="238" t="s">
        <v>106</v>
      </c>
      <c r="B42" s="239"/>
      <c r="C42" s="232"/>
      <c r="D42" s="239"/>
      <c r="E42" s="232"/>
      <c r="F42" s="233"/>
      <c r="G42" s="232"/>
      <c r="H42" s="233"/>
      <c r="I42" s="232"/>
      <c r="J42" s="233"/>
      <c r="K42" s="232"/>
      <c r="L42" s="233"/>
      <c r="M42" s="232"/>
      <c r="N42" s="233"/>
      <c r="O42" s="232">
        <f>M42</f>
        <v>0</v>
      </c>
      <c r="P42" s="159"/>
      <c r="Q42" s="160"/>
      <c r="R42" s="160" t="s">
        <v>170</v>
      </c>
      <c r="S42" s="229"/>
      <c r="T42" s="229"/>
      <c r="U42" s="229"/>
      <c r="V42" s="229"/>
    </row>
    <row r="43" spans="1:22" s="219" customFormat="1" ht="15">
      <c r="A43" s="238" t="s">
        <v>53</v>
      </c>
      <c r="B43" s="239"/>
      <c r="C43" s="232"/>
      <c r="D43" s="239"/>
      <c r="E43" s="232"/>
      <c r="F43" s="233"/>
      <c r="G43" s="232"/>
      <c r="H43" s="233"/>
      <c r="I43" s="232"/>
      <c r="J43" s="233"/>
      <c r="K43" s="232"/>
      <c r="L43" s="233"/>
      <c r="M43" s="232"/>
      <c r="N43" s="233"/>
      <c r="O43" s="232">
        <f>SUM(C43:M43)</f>
        <v>0</v>
      </c>
      <c r="P43" s="159"/>
      <c r="Q43" s="160"/>
      <c r="R43" s="160"/>
      <c r="S43" s="229"/>
      <c r="T43" s="229"/>
      <c r="U43" s="229"/>
      <c r="V43" s="229"/>
    </row>
    <row r="44" spans="1:22" s="237" customFormat="1" ht="15">
      <c r="A44" s="238" t="s">
        <v>104</v>
      </c>
      <c r="B44" s="239"/>
      <c r="C44" s="232"/>
      <c r="D44" s="239"/>
      <c r="E44" s="232"/>
      <c r="F44" s="233"/>
      <c r="G44" s="232"/>
      <c r="H44" s="233"/>
      <c r="I44" s="232"/>
      <c r="J44" s="233"/>
      <c r="K44" s="232"/>
      <c r="L44" s="233"/>
      <c r="M44" s="232"/>
      <c r="N44" s="233"/>
      <c r="O44" s="232">
        <f>SUM(C44:M44)</f>
        <v>0</v>
      </c>
      <c r="P44" s="241"/>
      <c r="Q44" s="235"/>
      <c r="R44" s="235"/>
      <c r="S44" s="236"/>
      <c r="T44" s="236"/>
      <c r="U44" s="236"/>
      <c r="V44" s="236"/>
    </row>
    <row r="45" spans="1:22" s="219" customFormat="1" ht="15">
      <c r="A45" s="238" t="s">
        <v>43</v>
      </c>
      <c r="B45" s="239"/>
      <c r="C45" s="232"/>
      <c r="D45" s="239"/>
      <c r="E45" s="232"/>
      <c r="F45" s="233"/>
      <c r="G45" s="232"/>
      <c r="H45" s="233"/>
      <c r="I45" s="232"/>
      <c r="J45" s="233"/>
      <c r="K45" s="232"/>
      <c r="L45" s="233"/>
      <c r="M45" s="232">
        <v>0</v>
      </c>
      <c r="N45" s="233"/>
      <c r="O45" s="232">
        <f>SUM(C45:M45)</f>
        <v>0</v>
      </c>
      <c r="P45" s="159"/>
      <c r="Q45" s="160"/>
      <c r="R45" s="160"/>
      <c r="S45" s="229"/>
      <c r="T45" s="229"/>
      <c r="U45" s="229"/>
      <c r="V45" s="229"/>
    </row>
    <row r="46" spans="1:22" s="219" customFormat="1" ht="7.5" customHeight="1">
      <c r="A46" s="239"/>
      <c r="B46" s="239"/>
      <c r="C46" s="227"/>
      <c r="D46" s="23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14"/>
      <c r="P46" s="159"/>
      <c r="Q46" s="160"/>
      <c r="R46" s="160"/>
      <c r="S46" s="229"/>
      <c r="T46" s="229"/>
      <c r="U46" s="229"/>
      <c r="V46" s="229"/>
    </row>
    <row r="47" spans="1:22" s="219" customFormat="1" ht="15" thickBot="1">
      <c r="A47" s="280" t="str">
        <f>CONCATENATE("Остатък към ",НАЧАЛО!AA1,".",НАЧАЛО!AB1,".",НАЧАЛО!AC1," г.")</f>
        <v>Остатък към 31.12.2010 г.</v>
      </c>
      <c r="B47" s="210"/>
      <c r="C47" s="281">
        <f>C28+C33</f>
        <v>88</v>
      </c>
      <c r="D47" s="210"/>
      <c r="E47" s="281">
        <f>E28+E33</f>
        <v>0</v>
      </c>
      <c r="F47" s="218"/>
      <c r="G47" s="281">
        <f>G28+G33</f>
        <v>3698</v>
      </c>
      <c r="H47" s="218"/>
      <c r="I47" s="281">
        <f>I28+I33</f>
        <v>9</v>
      </c>
      <c r="J47" s="218"/>
      <c r="K47" s="281">
        <f>K33</f>
        <v>807</v>
      </c>
      <c r="L47" s="218"/>
      <c r="M47" s="281">
        <f>SUM(M33:M46)-M41</f>
        <v>1872</v>
      </c>
      <c r="N47" s="218"/>
      <c r="O47" s="281">
        <f>SUM(O33:O46)-O41</f>
        <v>6094</v>
      </c>
      <c r="P47" s="159"/>
      <c r="Q47" s="160"/>
      <c r="R47" s="160"/>
      <c r="S47" s="229"/>
      <c r="T47" s="229"/>
      <c r="U47" s="229"/>
      <c r="V47" s="229"/>
    </row>
    <row r="48" spans="1:22" s="219" customFormat="1" ht="14.25">
      <c r="A48" s="90">
        <v>0</v>
      </c>
      <c r="B48" s="290"/>
      <c r="C48" s="243">
        <f>IF(СК!C$47=баланс!E$54,"",СК!C$47-баланс!E$54)</f>
      </c>
      <c r="D48" s="290"/>
      <c r="E48" s="243">
        <f>IF(СК!E$47=баланс!E$59,"",СК!E$47-баланс!E$59)</f>
      </c>
      <c r="F48" s="330">
        <f>IF(K48="","","Разлика резерви общо:")</f>
      </c>
      <c r="G48" s="330"/>
      <c r="H48" s="330"/>
      <c r="I48" s="330"/>
      <c r="J48" s="330"/>
      <c r="K48" s="242">
        <f>IF(G$47+I$47+K$47=баланс!E$61,"",СК!G47+СК!I47+СК!K47-баланс!E$61)</f>
      </c>
      <c r="L48" s="243"/>
      <c r="M48" s="243">
        <v>0</v>
      </c>
      <c r="N48" s="243"/>
      <c r="O48" s="243">
        <f>IF(СК!O$47=баланс!E$67,"",СК!O47-баланс!E$67)</f>
      </c>
      <c r="P48" s="159"/>
      <c r="Q48" s="160"/>
      <c r="R48" s="160"/>
      <c r="S48" s="229"/>
      <c r="T48" s="229"/>
      <c r="U48" s="229"/>
      <c r="V48" s="229"/>
    </row>
    <row r="49" spans="1:22" s="217" customFormat="1" ht="15">
      <c r="A49" s="324" t="str">
        <f>ОПР!A49</f>
        <v>Приложенията от страница 1 до страница 4 са неразделна част от финансовия отчет.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159"/>
      <c r="Q49" s="160"/>
      <c r="R49" s="160"/>
      <c r="S49" s="230"/>
      <c r="T49" s="230"/>
      <c r="U49" s="230"/>
      <c r="V49" s="230"/>
    </row>
    <row r="50" spans="1:22" s="217" customFormat="1" ht="15">
      <c r="A50" s="244" t="str">
        <f>IF(AND(C50="",E50="",K50="",M50="",O50=""),"",CONCATENATE("Стойности в БАЛАНСА към ",НАЧАЛО!AA1,".",НАЧАЛО!AB1,".",НАЧАЛО!AC1))</f>
        <v>Стойности в БАЛАНСА към 31.12.2010</v>
      </c>
      <c r="B50" s="245"/>
      <c r="C50" s="244">
        <f>IF(СК!C$47=баланс!E$54,"",баланс!E$54)</f>
      </c>
      <c r="D50" s="246"/>
      <c r="E50" s="244">
        <f>IF(СК!E$47=баланс!E$59,"",баланс!E$59)</f>
      </c>
      <c r="F50" s="323">
        <f>IF(K50="","","Стойност резерви общо:")</f>
      </c>
      <c r="G50" s="323"/>
      <c r="H50" s="323"/>
      <c r="I50" s="323"/>
      <c r="J50" s="323"/>
      <c r="K50" s="247">
        <f>IF(G$47+I$47+K$47=баланс!E$61,"",баланс!E$61)</f>
      </c>
      <c r="L50" s="246"/>
      <c r="M50" s="244">
        <v>0</v>
      </c>
      <c r="N50" s="246"/>
      <c r="O50" s="244">
        <f>IF(СК!O$47=баланс!E$67,"",баланс!E$67)</f>
      </c>
      <c r="P50" s="159"/>
      <c r="Q50" s="248"/>
      <c r="R50" s="230"/>
      <c r="S50" s="230"/>
      <c r="T50" s="230"/>
      <c r="U50" s="230"/>
      <c r="V50" s="230"/>
    </row>
    <row r="51" spans="1:22" s="217" customFormat="1" ht="15">
      <c r="A51" s="55" t="str">
        <f>НАЧАЛО!$A$44</f>
        <v>Изп. Директор</v>
      </c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159"/>
      <c r="Q51" s="230"/>
      <c r="R51" s="230"/>
      <c r="S51" s="230"/>
      <c r="T51" s="230"/>
      <c r="U51" s="230"/>
      <c r="V51" s="230"/>
    </row>
    <row r="52" spans="1:22" ht="15">
      <c r="A52" s="58" t="str">
        <f>НАЧАЛО!$A$46</f>
        <v>Нина Богданова</v>
      </c>
      <c r="B52" s="57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159"/>
      <c r="Q52" s="252"/>
      <c r="R52" s="252"/>
      <c r="S52" s="252"/>
      <c r="T52" s="252"/>
      <c r="U52" s="252"/>
      <c r="V52" s="252"/>
    </row>
    <row r="53" spans="1:22" ht="15">
      <c r="A53" s="52"/>
      <c r="B53" s="253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 t="s">
        <v>33</v>
      </c>
      <c r="P53" s="159"/>
      <c r="Q53" s="252"/>
      <c r="R53" s="252"/>
      <c r="S53" s="252"/>
      <c r="T53" s="252"/>
      <c r="U53" s="252"/>
      <c r="V53" s="252"/>
    </row>
    <row r="54" spans="1:16" s="255" customFormat="1" ht="14.25">
      <c r="A54" s="58"/>
      <c r="B54" s="60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189"/>
    </row>
    <row r="55" spans="1:22" ht="15">
      <c r="A55" s="52"/>
      <c r="B55" s="253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159"/>
      <c r="Q55" s="252"/>
      <c r="R55" s="252"/>
      <c r="S55" s="252"/>
      <c r="T55" s="252"/>
      <c r="U55" s="252"/>
      <c r="V55" s="252"/>
    </row>
    <row r="56" spans="1:22" ht="15">
      <c r="A56" s="60" t="str">
        <f>НАЧАЛО!$F$44</f>
        <v>Съставител:</v>
      </c>
      <c r="B56" s="5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159"/>
      <c r="Q56" s="252"/>
      <c r="R56" s="252"/>
      <c r="S56" s="252"/>
      <c r="T56" s="252"/>
      <c r="U56" s="252"/>
      <c r="V56" s="252"/>
    </row>
    <row r="57" spans="1:22" ht="15">
      <c r="A57" s="63" t="str">
        <f>НАЧАЛО!$F$46</f>
        <v>Петя Евтимова</v>
      </c>
      <c r="B57" s="253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159"/>
      <c r="Q57" s="252"/>
      <c r="R57" s="252"/>
      <c r="S57" s="252"/>
      <c r="T57" s="252"/>
      <c r="U57" s="252"/>
      <c r="V57" s="252"/>
    </row>
    <row r="58" spans="1:22" ht="15">
      <c r="A58" s="60"/>
      <c r="B58" s="253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159"/>
      <c r="Q58" s="252"/>
      <c r="R58" s="252"/>
      <c r="S58" s="252"/>
      <c r="T58" s="252"/>
      <c r="U58" s="252"/>
      <c r="V58" s="252"/>
    </row>
    <row r="59" spans="1:22" ht="15">
      <c r="A59" s="63"/>
      <c r="B59" s="256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159"/>
      <c r="Q59" s="252"/>
      <c r="R59" s="252"/>
      <c r="S59" s="252"/>
      <c r="T59" s="252"/>
      <c r="U59" s="252"/>
      <c r="V59" s="252"/>
    </row>
    <row r="60" spans="1:22" ht="15">
      <c r="A60" s="58"/>
      <c r="B60" s="253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159"/>
      <c r="Q60" s="252"/>
      <c r="R60" s="252"/>
      <c r="S60" s="252"/>
      <c r="T60" s="252"/>
      <c r="U60" s="252"/>
      <c r="V60" s="252"/>
    </row>
    <row r="61" spans="1:16" ht="18.75">
      <c r="A61" s="65"/>
      <c r="B61" s="257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59"/>
    </row>
    <row r="62" spans="1:16" ht="15">
      <c r="A62" s="58" t="str">
        <f>НАЧАЛО!$C$58</f>
        <v>БУРГАС, 31 януари 2011 г.</v>
      </c>
      <c r="B62" s="256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59"/>
    </row>
    <row r="63" spans="1:16" ht="15">
      <c r="A63" s="258"/>
      <c r="B63" s="258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P63" s="160"/>
    </row>
    <row r="64" spans="1:16" ht="15">
      <c r="A64" s="259"/>
      <c r="B64" s="2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P64" s="160"/>
    </row>
    <row r="65" spans="1:16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P65" s="160"/>
    </row>
    <row r="66" spans="1:16" ht="1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P66" s="160"/>
    </row>
    <row r="67" spans="1:16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P67" s="160"/>
    </row>
    <row r="68" spans="1:16" ht="1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P68" s="160"/>
    </row>
    <row r="69" spans="1:16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P69" s="160"/>
    </row>
    <row r="70" spans="1:16" ht="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P70" s="160"/>
    </row>
    <row r="71" spans="1:19" ht="87.7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O71" s="260"/>
      <c r="P71" s="160"/>
      <c r="S71" s="201" t="s">
        <v>33</v>
      </c>
    </row>
    <row r="72" spans="1:16" ht="1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P72" s="160"/>
    </row>
    <row r="73" spans="1:16" ht="1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P73" s="160"/>
    </row>
    <row r="74" spans="1:16" ht="1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P74" s="160"/>
    </row>
    <row r="75" ht="15">
      <c r="P75" s="160"/>
    </row>
    <row r="76" ht="15">
      <c r="P76" s="160"/>
    </row>
    <row r="77" ht="15">
      <c r="P77" s="160"/>
    </row>
    <row r="78" ht="15">
      <c r="P78" s="160"/>
    </row>
    <row r="79" ht="15">
      <c r="P79" s="160"/>
    </row>
  </sheetData>
  <sheetProtection/>
  <mergeCells count="14">
    <mergeCell ref="O4:O5"/>
    <mergeCell ref="A1:O1"/>
    <mergeCell ref="A49:O49"/>
    <mergeCell ref="A4:A5"/>
    <mergeCell ref="A2:O2"/>
    <mergeCell ref="A3:O3"/>
    <mergeCell ref="C4:C5"/>
    <mergeCell ref="G4:G5"/>
    <mergeCell ref="E4:E5"/>
    <mergeCell ref="F48:J48"/>
    <mergeCell ref="M4:M5"/>
    <mergeCell ref="F50:J50"/>
    <mergeCell ref="I4:I5"/>
    <mergeCell ref="K4:K5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2" r:id="rId1"/>
  <rowBreaks count="1" manualBreakCount="1">
    <brk id="62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Euraaudit BX</dc:creator>
  <cp:keywords/>
  <dc:description/>
  <cp:lastModifiedBy>Rosiza</cp:lastModifiedBy>
  <cp:lastPrinted>2010-10-29T13:08:52Z</cp:lastPrinted>
  <dcterms:created xsi:type="dcterms:W3CDTF">2003-02-07T14:36:34Z</dcterms:created>
  <dcterms:modified xsi:type="dcterms:W3CDTF">2011-01-31T17:10:37Z</dcterms:modified>
  <cp:category/>
  <cp:version/>
  <cp:contentType/>
  <cp:contentStatus/>
</cp:coreProperties>
</file>