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360" windowHeight="900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<sst xmlns="http://schemas.openxmlformats.org/spreadsheetml/2006/main" count="1061" uniqueCount="878">
  <si>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</si>
  <si>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</si>
  <si>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</si>
  <si>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</si>
  <si>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</si>
  <si>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</si>
  <si>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</si>
  <si>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</si>
  <si>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</si>
  <si>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</si>
  <si>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</si>
  <si>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</si>
  <si>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</si>
  <si>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</si>
  <si>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</si>
  <si>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</si>
  <si>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</si>
  <si>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</si>
  <si>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</si>
  <si>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</si>
  <si>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</si>
  <si>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</si>
  <si>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</si>
  <si>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</si>
  <si>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</si>
  <si>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</si>
  <si>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</si>
  <si>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</si>
  <si>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</si>
  <si>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</si>
  <si>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</si>
  <si>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</si>
  <si>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</si>
  <si>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</si>
  <si>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</si>
  <si>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</si>
  <si>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</si>
  <si>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</si>
  <si>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</si>
  <si>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</si>
  <si>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</si>
  <si>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</si>
  <si>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</si>
  <si>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</si>
  <si>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</si>
  <si>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</si>
  <si>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</si>
  <si>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</si>
  <si>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</si>
  <si>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</si>
  <si>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</si>
  <si>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</si>
  <si>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</si>
  <si>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</si>
  <si>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</si>
  <si>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</si>
  <si>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</si>
  <si>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</si>
  <si>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</si>
  <si>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</si>
  <si>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</si>
  <si>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</si>
  <si>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</si>
  <si>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</si>
  <si>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</si>
  <si>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</si>
  <si>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</si>
  <si>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</si>
  <si>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</si>
  <si>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</si>
  <si>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</si>
  <si>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</si>
  <si>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</si>
  <si>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</si>
  <si>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</si>
  <si>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</si>
  <si>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</si>
  <si>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</si>
  <si>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</si>
  <si>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</si>
  <si>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</si>
  <si>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</si>
  <si>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</si>
  <si>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</si>
  <si>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</si>
  <si>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</si>
  <si>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</si>
  <si>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</si>
  <si>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</si>
  <si>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</si>
  <si>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</si>
  <si>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</si>
  <si>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</si>
  <si>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</si>
  <si>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</si>
  <si>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</si>
  <si>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</si>
  <si>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</si>
  <si>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</si>
  <si>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</si>
  <si>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</si>
  <si>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</si>
  <si>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</si>
  <si>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</si>
  <si>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</si>
  <si>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</si>
  <si>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</si>
  <si>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</si>
  <si>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</si>
  <si>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</si>
  <si>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</si>
  <si>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</si>
  <si>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</si>
  <si>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</si>
  <si>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</si>
  <si>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</si>
  <si>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</si>
  <si>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</si>
  <si>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</si>
  <si>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</si>
  <si>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</si>
  <si>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</si>
  <si>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</si>
  <si>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</si>
  <si>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</si>
  <si>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</si>
  <si>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</si>
  <si>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</si>
  <si>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</si>
  <si>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</si>
  <si>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</si>
  <si>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</si>
  <si>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</si>
  <si>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</si>
  <si>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</si>
  <si>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</si>
  <si>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</si>
  <si>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</si>
  <si>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</si>
  <si>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</si>
  <si>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</si>
  <si>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</si>
  <si>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</si>
  <si>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</si>
  <si>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</si>
  <si>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</si>
  <si>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</si>
  <si>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</si>
  <si>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</si>
  <si>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</si>
  <si>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</si>
  <si>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</si>
  <si>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</si>
  <si>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</si>
  <si>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</si>
  <si>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</si>
  <si>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</si>
  <si>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</si>
  <si>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</si>
  <si>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</si>
  <si>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</si>
  <si>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</si>
  <si>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</si>
  <si>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</si>
  <si>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</si>
  <si>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</si>
  <si>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</si>
  <si>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</si>
  <si>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</si>
  <si>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</si>
  <si>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</si>
  <si>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</si>
  <si>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</si>
  <si>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</si>
  <si>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</si>
  <si>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</si>
  <si>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</si>
  <si>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</si>
  <si>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</si>
  <si>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</si>
  <si>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</si>
  <si>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</si>
  <si>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</si>
  <si>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</si>
  <si>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</si>
  <si>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</si>
  <si>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</si>
  <si>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</si>
  <si>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</si>
  <si>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</si>
  <si>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</si>
  <si>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</si>
  <si>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</si>
  <si>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</si>
  <si>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</si>
  <si>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</si>
  <si>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</si>
  <si>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</si>
  <si>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</si>
  <si>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</si>
  <si>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</si>
  <si>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</si>
  <si>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</si>
  <si>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</si>
  <si>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</si>
  <si>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</si>
  <si>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</si>
  <si>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</si>
  <si>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</si>
  <si>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</si>
  <si>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</si>
  <si>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</si>
  <si>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</si>
  <si>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</si>
  <si>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</si>
  <si>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</si>
  <si>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</si>
  <si>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</si>
  <si>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</si>
  <si>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</si>
  <si>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</si>
  <si>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</si>
  <si>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</si>
  <si>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</si>
  <si>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</si>
  <si>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</si>
  <si>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</si>
  <si>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</si>
  <si>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</si>
  <si>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</si>
  <si>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</si>
  <si>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</si>
  <si>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</si>
  <si>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</si>
  <si>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</si>
  <si>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</si>
  <si>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</si>
  <si>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</si>
  <si>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</si>
  <si>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</si>
  <si>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</si>
  <si>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</si>
  <si>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</si>
  <si>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</si>
  <si>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</si>
  <si>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</si>
  <si>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</si>
  <si>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</si>
  <si>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</si>
  <si>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</si>
  <si>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</si>
  <si>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</si>
  <si>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</si>
  <si>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</si>
  <si>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</si>
  <si>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</si>
  <si>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</si>
  <si>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</si>
  <si>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</si>
  <si>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</si>
  <si>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</si>
  <si>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</si>
  <si>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</si>
  <si>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</si>
  <si>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</si>
  <si>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</si>
  <si>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</si>
  <si>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</si>
  <si>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</si>
  <si>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</si>
  <si>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</si>
  <si>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</si>
  <si>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</si>
  <si>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</si>
  <si>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</si>
  <si>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</si>
  <si>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</si>
  <si>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</si>
  <si>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</si>
  <si>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</si>
  <si>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</si>
  <si>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</si>
  <si>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</si>
  <si>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</si>
  <si>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</si>
  <si>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</si>
  <si>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</si>
  <si>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</si>
  <si>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</si>
  <si>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</si>
  <si>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</si>
  <si>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</si>
  <si>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</si>
  <si>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</si>
  <si>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</si>
  <si>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</si>
  <si>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</si>
  <si>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</si>
  <si>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</si>
  <si>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</si>
  <si>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</si>
  <si>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</si>
  <si>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</si>
  <si>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</si>
  <si>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</si>
  <si>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</si>
  <si>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</si>
  <si>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</si>
  <si>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</si>
  <si>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</si>
  <si>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</si>
  <si>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</si>
  <si>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</si>
  <si>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</si>
  <si>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</si>
  <si>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</si>
  <si>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</si>
  <si>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</si>
  <si>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</si>
  <si>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</si>
  <si>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</si>
  <si>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</si>
  <si>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</si>
  <si>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</si>
  <si>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</si>
  <si>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</si>
  <si>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</si>
  <si>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</si>
  <si>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</si>
  <si>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</si>
  <si>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</si>
  <si>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</si>
  <si>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</si>
  <si>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</si>
  <si>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</si>
  <si>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</si>
  <si>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</si>
  <si>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</si>
  <si>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</si>
  <si>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</si>
  <si>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</si>
  <si>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</si>
  <si>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</si>
  <si>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</si>
  <si>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</si>
  <si>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</si>
  <si>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</si>
  <si>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</si>
  <si>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</si>
  <si>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</si>
  <si>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</si>
  <si>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</si>
  <si>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</si>
  <si>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</si>
  <si>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</si>
  <si>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</si>
  <si>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</si>
  <si>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</si>
  <si>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</si>
  <si>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</si>
  <si>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</si>
  <si>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</si>
  <si>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</si>
  <si>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</si>
  <si>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</si>
  <si>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</si>
  <si>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</si>
  <si>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</si>
  <si>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</si>
  <si>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</si>
  <si>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</si>
  <si>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</si>
  <si>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</si>
  <si>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</si>
  <si>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</si>
  <si>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</si>
  <si>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</si>
  <si>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</si>
  <si>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</si>
  <si>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</si>
  <si>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</si>
  <si>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</si>
  <si>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</si>
  <si>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</si>
  <si>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</si>
  <si>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</si>
  <si>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</si>
  <si>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</si>
  <si>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</si>
  <si>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</si>
  <si>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</si>
  <si>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</si>
  <si>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</si>
  <si>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</si>
  <si>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</si>
  <si>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</si>
  <si>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</si>
  <si>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</si>
  <si>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</si>
  <si>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</si>
  <si>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</si>
  <si>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</si>
  <si>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</si>
  <si>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</si>
  <si>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</si>
  <si>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</si>
  <si>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</si>
  <si>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</si>
  <si>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</si>
  <si>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</si>
  <si>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</si>
  <si>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</si>
  <si>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</si>
  <si>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</si>
  <si>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</si>
  <si>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</si>
  <si>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</si>
  <si>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</si>
  <si>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</si>
  <si>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</si>
  <si>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</si>
  <si>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</si>
  <si>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</si>
  <si>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</si>
  <si>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</si>
  <si>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</si>
  <si>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</si>
  <si>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</si>
  <si>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</si>
  <si>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</si>
  <si>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</si>
  <si>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</si>
  <si>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</si>
  <si>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</si>
  <si>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</si>
  <si>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</si>
  <si>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</si>
  <si>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</si>
  <si>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</si>
  <si>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</si>
  <si>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</si>
  <si>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</si>
  <si>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</si>
  <si>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</si>
  <si>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</si>
  <si>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</si>
  <si>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</si>
  <si>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</si>
  <si>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</si>
  <si>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</si>
  <si>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</si>
  <si>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</si>
  <si>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</si>
  <si>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</si>
  <si>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</si>
  <si>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</si>
  <si>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</si>
  <si>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</si>
  <si>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</si>
  <si>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</si>
  <si>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</si>
  <si>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</si>
  <si>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</si>
  <si>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</si>
  <si>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</si>
  <si>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</si>
  <si>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</si>
  <si>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</si>
  <si>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</si>
  <si>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</si>
  <si>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</si>
  <si>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</si>
  <si>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</si>
  <si>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</si>
  <si>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</si>
  <si>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</si>
  <si>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</si>
  <si>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</si>
  <si>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</si>
  <si>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</si>
  <si>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</si>
  <si>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</si>
  <si>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</si>
  <si>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</si>
  <si>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</si>
  <si>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</si>
  <si>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</si>
  <si>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</si>
  <si>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</si>
  <si>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</si>
  <si>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</si>
  <si>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</si>
  <si>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</si>
  <si>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</si>
  <si>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</si>
  <si>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</si>
  <si>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</si>
  <si>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</si>
  <si>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</si>
  <si>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</si>
  <si>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</si>
  <si>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</si>
  <si>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</si>
  <si>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</si>
  <si>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</si>
  <si>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</si>
  <si>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</si>
  <si>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</si>
  <si>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</si>
  <si>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</si>
  <si>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</si>
  <si>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</si>
  <si>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</si>
  <si>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</si>
  <si>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</si>
  <si>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</si>
  <si>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</si>
  <si>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</si>
  <si>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</si>
  <si>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</si>
  <si>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</si>
  <si>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</si>
  <si>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</si>
  <si>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</si>
  <si>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</si>
  <si>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</si>
  <si>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</si>
  <si>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</si>
  <si>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</si>
  <si>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</si>
  <si>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</si>
  <si>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</si>
  <si>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</si>
  <si>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</si>
  <si>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</si>
  <si>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</si>
  <si>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</si>
  <si>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</si>
  <si>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</si>
  <si>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</si>
  <si>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</si>
  <si>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</si>
  <si>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</si>
  <si>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</si>
  <si>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</si>
  <si>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</si>
  <si>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</si>
  <si>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</si>
  <si>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</si>
  <si>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</si>
  <si>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</si>
  <si>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</si>
  <si>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</si>
  <si>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</si>
  <si>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</si>
  <si>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</si>
  <si>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</si>
  <si>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</si>
  <si>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</si>
  <si>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</si>
  <si>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</si>
  <si>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</si>
  <si>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</si>
  <si>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</si>
  <si>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</si>
  <si>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</si>
  <si>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</si>
  <si>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</si>
  <si>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</si>
  <si>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</si>
  <si>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</si>
  <si>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</si>
  <si>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</si>
  <si>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</si>
  <si>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</si>
  <si>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</si>
  <si>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</si>
  <si>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</si>
  <si>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</si>
  <si>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</si>
  <si>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</si>
  <si>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</si>
  <si>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</si>
  <si>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</si>
  <si>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</si>
  <si>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</si>
  <si>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</si>
  <si>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</si>
  <si>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</si>
  <si>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</si>
  <si>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</si>
  <si>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</si>
  <si>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</si>
  <si>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</si>
  <si>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</si>
  <si>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</si>
  <si>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</si>
  <si>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</si>
  <si>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</si>
  <si>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</si>
  <si>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</si>
  <si>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</si>
  <si>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</si>
  <si>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</si>
  <si>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</si>
  <si>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</si>
  <si>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</si>
  <si>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</si>
  <si>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</si>
  <si>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</si>
  <si>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</si>
  <si>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</si>
  <si>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</si>
  <si>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</si>
  <si>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</si>
  <si>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</si>
  <si>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</si>
  <si>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</si>
  <si>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</si>
  <si>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</si>
  <si>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</si>
  <si>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</si>
  <si>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</si>
  <si>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</si>
  <si>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</si>
  <si>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</si>
  <si>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</si>
  <si>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</si>
  <si>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</si>
  <si>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</si>
  <si>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</si>
  <si>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</si>
  <si>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</si>
  <si>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</si>
  <si>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</si>
  <si>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</si>
  <si>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</si>
  <si>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</si>
  <si>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</si>
  <si>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</si>
  <si>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</si>
  <si>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</si>
  <si>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</si>
  <si>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</si>
  <si>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</si>
  <si>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</si>
  <si>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</si>
  <si>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</si>
  <si>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</si>
  <si>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</si>
  <si>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</si>
  <si>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</si>
  <si>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</si>
  <si>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</si>
  <si>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</si>
  <si>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</si>
  <si>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</si>
  <si>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</si>
  <si>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</si>
  <si>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</si>
  <si>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</si>
  <si>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</si>
  <si>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</si>
  <si>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</si>
  <si>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</si>
  <si>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</si>
  <si>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</si>
  <si>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</si>
  <si>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</si>
  <si>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</si>
  <si>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</si>
  <si>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</si>
  <si>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</si>
  <si>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</si>
  <si>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</si>
  <si>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</si>
  <si>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</si>
  <si>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</si>
  <si>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</si>
  <si>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</si>
  <si>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</si>
  <si>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</si>
  <si>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</si>
  <si>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</si>
  <si>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</si>
  <si>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</si>
  <si>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</si>
  <si>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</si>
  <si>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</si>
  <si>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</si>
  <si>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</si>
  <si>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</si>
  <si>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</si>
  <si>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</si>
  <si>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</si>
  <si>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</si>
  <si>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</si>
  <si>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</si>
  <si>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</si>
  <si>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</si>
  <si>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</si>
  <si>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</si>
  <si>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</si>
  <si>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</si>
  <si>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</si>
  <si>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</si>
  <si>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</si>
  <si>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</si>
  <si>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</si>
  <si>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</si>
  <si>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</si>
  <si>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</si>
  <si>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</si>
  <si>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</si>
  <si>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</si>
  <si>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</si>
  <si>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</si>
  <si>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</si>
  <si>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</si>
  <si>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</si>
  <si>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</si>
  <si>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</si>
  <si>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</si>
  <si>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</si>
  <si>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</si>
  <si>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</si>
  <si>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</si>
  <si>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</si>
  <si>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</si>
  <si>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</si>
  <si>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</si>
  <si>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</si>
  <si>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</si>
  <si>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</si>
  <si>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</si>
  <si>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</si>
  <si>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</si>
  <si>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</si>
  <si>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</si>
  <si>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</si>
  <si>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</si>
  <si>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</si>
  <si>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</si>
  <si>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</si>
  <si>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</si>
  <si>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</si>
  <si>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</si>
  <si>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</si>
  <si>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</si>
  <si>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</si>
  <si>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</si>
  <si>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</si>
  <si>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</si>
  <si>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</si>
  <si>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</si>
  <si>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</si>
  <si>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</si>
  <si>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</si>
  <si>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</si>
  <si>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</si>
  <si>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</si>
  <si>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</si>
  <si>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</si>
  <si>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</si>
  <si>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</si>
  <si>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</si>
  <si>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</si>
  <si>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</si>
  <si>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</si>
  <si>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</si>
  <si>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</si>
  <si>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</si>
  <si>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</si>
  <si>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</si>
  <si>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</si>
  <si>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</si>
  <si>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</si>
  <si>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</si>
  <si>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</si>
  <si>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</si>
  <si>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</si>
  <si>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</si>
  <si>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</si>
  <si>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</si>
  <si>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</si>
  <si>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</si>
  <si>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</si>
  <si>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</si>
  <si>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</si>
  <si>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</si>
  <si>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</si>
  <si>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</si>
  <si>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</si>
  <si>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</si>
  <si>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</si>
  <si>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</si>
  <si>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</si>
  <si>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</si>
  <si>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</si>
  <si>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</si>
  <si>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</si>
  <si>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</si>
  <si>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</si>
  <si>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</si>
  <si>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</si>
  <si>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</si>
  <si>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</si>
  <si>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</si>
  <si>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</si>
  <si>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</si>
  <si>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</si>
  <si>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</si>
  <si>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</si>
  <si>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</si>
  <si>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</si>
  <si>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</si>
  <si>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</si>
  <si>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</si>
  <si>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</si>
  <si>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</si>
  <si>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</si>
  <si>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</si>
  <si>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</si>
  <si>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</si>
  <si>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</si>
  <si>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</si>
  <si>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</si>
  <si>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</si>
  <si>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</si>
  <si>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</si>
  <si>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</si>
  <si>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</si>
  <si>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</si>
  <si>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</si>
  <si>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</si>
  <si>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</si>
  <si>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</si>
  <si>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</si>
  <si>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</si>
  <si>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</si>
  <si>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</si>
  <si>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</si>
  <si>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</si>
  <si>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</si>
  <si>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</si>
  <si>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</si>
  <si>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</si>
  <si>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</si>
  <si>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</si>
  <si>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</si>
  <si>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</si>
  <si>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</si>
  <si>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</si>
  <si>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</si>
  <si>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</si>
  <si>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</si>
  <si>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</si>
  <si>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</si>
  <si>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</si>
  <si>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</si>
  <si>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</si>
  <si>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</si>
  <si>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</si>
  <si>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</si>
  <si>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</si>
  <si>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</si>
  <si>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</si>
  <si>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</si>
  <si>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</si>
  <si>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"ТРАНСТРОЙ - БУРГАС" АД</t>
  </si>
  <si>
    <t>неконсолидиран</t>
  </si>
  <si>
    <t>01.01.2009-30.09.2009г.</t>
  </si>
  <si>
    <t>Дата на съставяне: 30.10.2009</t>
  </si>
  <si>
    <t xml:space="preserve">Дата на съставяне:                  30.10.2009                     </t>
  </si>
  <si>
    <t>1. "Трансстрой Ойл Пайплайн"ЕООД</t>
  </si>
  <si>
    <t xml:space="preserve">2."Трансстрой консулт" ЕООД </t>
  </si>
  <si>
    <t>3."Сити пропъртис" АДСИЦ</t>
  </si>
  <si>
    <t>1. Рихтер Енжиниърс АД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</si>
</sst>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869</v>
      </c>
      <c r="F3" s="217" t="s">
        <v>2</v>
      </c>
      <c r="G3" s="172"/>
      <c r="H3" s="461">
        <v>102003626</v>
      </c>
    </row>
    <row r="4" spans="1:8" ht="15">
      <c r="A4" s="581" t="s">
        <v>3</v>
      </c>
      <c r="B4" s="587"/>
      <c r="C4" s="587"/>
      <c r="D4" s="587"/>
      <c r="E4" s="504" t="s">
        <v>870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3878</v>
      </c>
      <c r="D11" s="151">
        <v>3878</v>
      </c>
      <c r="E11" s="237" t="s">
        <v>22</v>
      </c>
      <c r="F11" s="242" t="s">
        <v>23</v>
      </c>
      <c r="G11" s="152">
        <v>88</v>
      </c>
      <c r="H11" s="152">
        <v>88</v>
      </c>
    </row>
    <row r="12" spans="1:8" ht="15">
      <c r="A12" s="235" t="s">
        <v>24</v>
      </c>
      <c r="B12" s="241" t="s">
        <v>25</v>
      </c>
      <c r="C12" s="151">
        <v>359</v>
      </c>
      <c r="D12" s="151">
        <v>381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371</v>
      </c>
      <c r="D13" s="151">
        <v>1018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793</v>
      </c>
      <c r="D14" s="151">
        <v>334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858</v>
      </c>
      <c r="D15" s="151">
        <v>446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9</v>
      </c>
      <c r="D16" s="151">
        <v>50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73</v>
      </c>
      <c r="D17" s="151">
        <v>0</v>
      </c>
      <c r="E17" s="243" t="s">
        <v>46</v>
      </c>
      <c r="F17" s="245" t="s">
        <v>47</v>
      </c>
      <c r="G17" s="154">
        <f>G11+G14+G15+G16</f>
        <v>88</v>
      </c>
      <c r="H17" s="154">
        <f>H11+H14+H15+H16</f>
        <v>88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6</v>
      </c>
      <c r="D18" s="151">
        <v>8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6347</v>
      </c>
      <c r="D19" s="155">
        <f>SUM(D11:D18)</f>
        <v>6115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3698</v>
      </c>
      <c r="H20" s="158">
        <v>3698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1454</v>
      </c>
      <c r="H21" s="156">
        <f>SUM(H22:H24)</f>
        <v>1454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</v>
      </c>
      <c r="H22" s="152">
        <v>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1445</v>
      </c>
      <c r="H24" s="152">
        <v>1445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5152</v>
      </c>
      <c r="H25" s="154">
        <f>H19+H20+H21</f>
        <v>5152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9</v>
      </c>
      <c r="D26" s="151">
        <v>10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9</v>
      </c>
      <c r="D27" s="155">
        <f>SUM(D23:D26)</f>
        <v>10</v>
      </c>
      <c r="E27" s="253" t="s">
        <v>83</v>
      </c>
      <c r="F27" s="242" t="s">
        <v>84</v>
      </c>
      <c r="G27" s="154">
        <f>SUM(G28:G30)</f>
        <v>1872</v>
      </c>
      <c r="H27" s="154">
        <f>SUM(H28:H30)</f>
        <v>1196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2510</v>
      </c>
      <c r="H28" s="152">
        <v>1834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-638</v>
      </c>
      <c r="H29" s="316">
        <v>-638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210</v>
      </c>
      <c r="H31" s="152">
        <v>676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2082</v>
      </c>
      <c r="H33" s="154">
        <f>H27+H31+H32</f>
        <v>1872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479</v>
      </c>
      <c r="D34" s="155">
        <f>SUM(D35:D38)</f>
        <v>479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462</v>
      </c>
      <c r="D35" s="151">
        <v>462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7322</v>
      </c>
      <c r="H36" s="154">
        <f>H25+H17+H33</f>
        <v>7112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17</v>
      </c>
      <c r="D37" s="151">
        <v>17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3371</v>
      </c>
      <c r="H44" s="152">
        <v>1158</v>
      </c>
    </row>
    <row r="45" spans="1:15" ht="15">
      <c r="A45" s="235" t="s">
        <v>136</v>
      </c>
      <c r="B45" s="249" t="s">
        <v>137</v>
      </c>
      <c r="C45" s="155">
        <f>C34+C39+C44</f>
        <v>479</v>
      </c>
      <c r="D45" s="155">
        <f>D34+D39+D44</f>
        <v>479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332</v>
      </c>
      <c r="D47" s="151">
        <v>502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1946</v>
      </c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3371</v>
      </c>
      <c r="H49" s="154">
        <f>SUM(H43:H48)</f>
        <v>1158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>
        <v>80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2278</v>
      </c>
      <c r="D51" s="155">
        <f>SUM(D47:D50)</f>
        <v>582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402</v>
      </c>
      <c r="H53" s="152">
        <v>402</v>
      </c>
    </row>
    <row r="54" spans="1:8" ht="15">
      <c r="A54" s="235" t="s">
        <v>166</v>
      </c>
      <c r="B54" s="249" t="s">
        <v>167</v>
      </c>
      <c r="C54" s="151">
        <v>51</v>
      </c>
      <c r="D54" s="151">
        <v>51</v>
      </c>
      <c r="E54" s="237" t="s">
        <v>168</v>
      </c>
      <c r="F54" s="245" t="s">
        <v>169</v>
      </c>
      <c r="G54" s="152">
        <v>685</v>
      </c>
      <c r="H54" s="152">
        <v>685</v>
      </c>
    </row>
    <row r="55" spans="1:18" ht="25.5">
      <c r="A55" s="269" t="s">
        <v>170</v>
      </c>
      <c r="B55" s="270" t="s">
        <v>171</v>
      </c>
      <c r="C55" s="155">
        <f>C19+C20+C21+C27+C32+C45+C51+C53+C54</f>
        <v>9164</v>
      </c>
      <c r="D55" s="155">
        <f>D19+D20+D21+D27+D32+D45+D51+D53+D54</f>
        <v>7237</v>
      </c>
      <c r="E55" s="237" t="s">
        <v>172</v>
      </c>
      <c r="F55" s="261" t="s">
        <v>173</v>
      </c>
      <c r="G55" s="154">
        <f>G49+G51+G52+G53+G54</f>
        <v>4458</v>
      </c>
      <c r="H55" s="154">
        <f>H49+H51+H52+H53+H54</f>
        <v>2245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3311</v>
      </c>
      <c r="D58" s="151">
        <v>2230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3058</v>
      </c>
      <c r="H59" s="152">
        <v>2942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3315</v>
      </c>
      <c r="D61" s="151">
        <v>1146</v>
      </c>
      <c r="E61" s="243" t="s">
        <v>189</v>
      </c>
      <c r="F61" s="272" t="s">
        <v>190</v>
      </c>
      <c r="G61" s="154">
        <f>SUM(G62:G68)</f>
        <v>11887</v>
      </c>
      <c r="H61" s="154">
        <f>SUM(H62:H68)</f>
        <v>13422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203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6626</v>
      </c>
      <c r="D64" s="155">
        <f>SUM(D58:D63)</f>
        <v>3376</v>
      </c>
      <c r="E64" s="237" t="s">
        <v>200</v>
      </c>
      <c r="F64" s="242" t="s">
        <v>201</v>
      </c>
      <c r="G64" s="152">
        <v>5819</v>
      </c>
      <c r="H64" s="152">
        <v>5787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5843</v>
      </c>
      <c r="H65" s="152">
        <v>5377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93</v>
      </c>
      <c r="H66" s="152">
        <v>360</v>
      </c>
    </row>
    <row r="67" spans="1:8" ht="15">
      <c r="A67" s="235" t="s">
        <v>207</v>
      </c>
      <c r="B67" s="241" t="s">
        <v>208</v>
      </c>
      <c r="C67" s="151">
        <v>290</v>
      </c>
      <c r="D67" s="151">
        <v>1563</v>
      </c>
      <c r="E67" s="237" t="s">
        <v>209</v>
      </c>
      <c r="F67" s="242" t="s">
        <v>210</v>
      </c>
      <c r="G67" s="152">
        <v>49</v>
      </c>
      <c r="H67" s="152">
        <v>34</v>
      </c>
    </row>
    <row r="68" spans="1:8" ht="15">
      <c r="A68" s="235" t="s">
        <v>211</v>
      </c>
      <c r="B68" s="241" t="s">
        <v>212</v>
      </c>
      <c r="C68" s="151">
        <v>6469</v>
      </c>
      <c r="D68" s="151">
        <v>1485</v>
      </c>
      <c r="E68" s="237" t="s">
        <v>213</v>
      </c>
      <c r="F68" s="242" t="s">
        <v>214</v>
      </c>
      <c r="G68" s="152">
        <v>83</v>
      </c>
      <c r="H68" s="152">
        <v>1661</v>
      </c>
    </row>
    <row r="69" spans="1:8" ht="15">
      <c r="A69" s="235" t="s">
        <v>215</v>
      </c>
      <c r="B69" s="241" t="s">
        <v>216</v>
      </c>
      <c r="C69" s="151">
        <v>3032</v>
      </c>
      <c r="D69" s="151">
        <v>3501</v>
      </c>
      <c r="E69" s="251" t="s">
        <v>78</v>
      </c>
      <c r="F69" s="242" t="s">
        <v>217</v>
      </c>
      <c r="G69" s="152"/>
      <c r="H69" s="152">
        <v>1005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507</v>
      </c>
      <c r="H70" s="152">
        <v>508</v>
      </c>
    </row>
    <row r="71" spans="1:18" ht="15">
      <c r="A71" s="235" t="s">
        <v>222</v>
      </c>
      <c r="B71" s="241" t="s">
        <v>223</v>
      </c>
      <c r="C71" s="151"/>
      <c r="D71" s="151">
        <v>69</v>
      </c>
      <c r="E71" s="253" t="s">
        <v>46</v>
      </c>
      <c r="F71" s="273" t="s">
        <v>224</v>
      </c>
      <c r="G71" s="161">
        <f>G59+G60+G61+G69+G70</f>
        <v>15452</v>
      </c>
      <c r="H71" s="161">
        <f>H59+H60+H61+H69+H70</f>
        <v>17877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80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2309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9871</v>
      </c>
      <c r="D75" s="155">
        <f>SUM(D67:D74)</f>
        <v>8927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15452</v>
      </c>
      <c r="H79" s="162">
        <f>H71+H74+H75+H76</f>
        <v>17877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1353</v>
      </c>
      <c r="D87" s="151">
        <v>903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218</v>
      </c>
      <c r="D88" s="151">
        <v>6778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1571</v>
      </c>
      <c r="D91" s="155">
        <f>SUM(D87:D90)</f>
        <v>7681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13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18068</v>
      </c>
      <c r="D93" s="155">
        <f>D64+D75+D84+D91+D92</f>
        <v>19997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27232</v>
      </c>
      <c r="D94" s="164">
        <f>D93+D55</f>
        <v>27234</v>
      </c>
      <c r="E94" s="449" t="s">
        <v>270</v>
      </c>
      <c r="F94" s="289" t="s">
        <v>271</v>
      </c>
      <c r="G94" s="165">
        <f>G36+G39+G55+G79</f>
        <v>27232</v>
      </c>
      <c r="H94" s="165">
        <f>H36+H39+H55+H79</f>
        <v>27234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860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37" sqref="C37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"ТРАНСТРОЙ - БУРГАС" АД</v>
      </c>
      <c r="C2" s="590"/>
      <c r="D2" s="590"/>
      <c r="E2" s="590"/>
      <c r="F2" s="577" t="s">
        <v>2</v>
      </c>
      <c r="G2" s="577"/>
      <c r="H2" s="526">
        <f>'справка №1-БАЛАНС'!H3</f>
        <v>102003626</v>
      </c>
    </row>
    <row r="3" spans="1:8" ht="15">
      <c r="A3" s="467" t="s">
        <v>275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6" t="str">
        <f>'справка №1-БАЛАНС'!E5</f>
        <v>01.01.2009-30.09.2009г.</v>
      </c>
      <c r="C4" s="576"/>
      <c r="D4" s="57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1074</v>
      </c>
      <c r="D9" s="46">
        <v>1987</v>
      </c>
      <c r="E9" s="298" t="s">
        <v>285</v>
      </c>
      <c r="F9" s="549" t="s">
        <v>286</v>
      </c>
      <c r="G9" s="550">
        <v>175</v>
      </c>
      <c r="H9" s="550">
        <v>98</v>
      </c>
    </row>
    <row r="10" spans="1:8" ht="12">
      <c r="A10" s="298" t="s">
        <v>287</v>
      </c>
      <c r="B10" s="299" t="s">
        <v>288</v>
      </c>
      <c r="C10" s="46">
        <v>1826</v>
      </c>
      <c r="D10" s="46">
        <v>6593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528</v>
      </c>
      <c r="D11" s="46">
        <v>449</v>
      </c>
      <c r="E11" s="300" t="s">
        <v>293</v>
      </c>
      <c r="F11" s="549" t="s">
        <v>294</v>
      </c>
      <c r="G11" s="550">
        <v>4028</v>
      </c>
      <c r="H11" s="550">
        <v>11273</v>
      </c>
    </row>
    <row r="12" spans="1:8" ht="12">
      <c r="A12" s="298" t="s">
        <v>295</v>
      </c>
      <c r="B12" s="299" t="s">
        <v>296</v>
      </c>
      <c r="C12" s="46">
        <v>557</v>
      </c>
      <c r="D12" s="46">
        <v>1165</v>
      </c>
      <c r="E12" s="300" t="s">
        <v>78</v>
      </c>
      <c r="F12" s="549" t="s">
        <v>297</v>
      </c>
      <c r="G12" s="550">
        <v>261</v>
      </c>
      <c r="H12" s="550">
        <v>248</v>
      </c>
    </row>
    <row r="13" spans="1:18" ht="12">
      <c r="A13" s="298" t="s">
        <v>298</v>
      </c>
      <c r="B13" s="299" t="s">
        <v>299</v>
      </c>
      <c r="C13" s="46">
        <v>99</v>
      </c>
      <c r="D13" s="46">
        <v>166</v>
      </c>
      <c r="E13" s="301" t="s">
        <v>51</v>
      </c>
      <c r="F13" s="551" t="s">
        <v>300</v>
      </c>
      <c r="G13" s="548">
        <f>SUM(G9:G12)</f>
        <v>4464</v>
      </c>
      <c r="H13" s="548">
        <f>SUM(H9:H12)</f>
        <v>11619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</v>
      </c>
      <c r="D14" s="46">
        <v>7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-125</v>
      </c>
      <c r="D15" s="47">
        <v>-609</v>
      </c>
      <c r="E15" s="296" t="s">
        <v>305</v>
      </c>
      <c r="F15" s="554" t="s">
        <v>306</v>
      </c>
      <c r="G15" s="550"/>
      <c r="H15" s="550">
        <v>2</v>
      </c>
    </row>
    <row r="16" spans="1:8" ht="12">
      <c r="A16" s="298" t="s">
        <v>307</v>
      </c>
      <c r="B16" s="299" t="s">
        <v>308</v>
      </c>
      <c r="C16" s="47">
        <v>38</v>
      </c>
      <c r="D16" s="47">
        <v>758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>
        <v>70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3999</v>
      </c>
      <c r="D19" s="49">
        <f>SUM(D9:D15)+D16</f>
        <v>10516</v>
      </c>
      <c r="E19" s="304" t="s">
        <v>317</v>
      </c>
      <c r="F19" s="552" t="s">
        <v>318</v>
      </c>
      <c r="G19" s="550">
        <v>43</v>
      </c>
      <c r="H19" s="550">
        <v>122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275</v>
      </c>
      <c r="D22" s="46">
        <v>338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>
        <v>7</v>
      </c>
      <c r="E24" s="301" t="s">
        <v>103</v>
      </c>
      <c r="F24" s="554" t="s">
        <v>334</v>
      </c>
      <c r="G24" s="548">
        <f>SUM(G19:G23)</f>
        <v>43</v>
      </c>
      <c r="H24" s="548">
        <f>SUM(H19:H23)</f>
        <v>122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>
        <v>94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275</v>
      </c>
      <c r="D26" s="49">
        <f>SUM(D22:D25)</f>
        <v>439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4274</v>
      </c>
      <c r="D28" s="50">
        <f>D26+D19</f>
        <v>10955</v>
      </c>
      <c r="E28" s="127" t="s">
        <v>339</v>
      </c>
      <c r="F28" s="554" t="s">
        <v>340</v>
      </c>
      <c r="G28" s="548">
        <f>G13+G15+G24</f>
        <v>4507</v>
      </c>
      <c r="H28" s="548">
        <f>H13+H15+H24</f>
        <v>11743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233</v>
      </c>
      <c r="D30" s="50">
        <f>IF((H28-D28)&gt;0,H28-D28,0)</f>
        <v>788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856</v>
      </c>
      <c r="B31" s="306" t="s">
        <v>345</v>
      </c>
      <c r="C31" s="46"/>
      <c r="D31" s="46"/>
      <c r="E31" s="296" t="s">
        <v>859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4274</v>
      </c>
      <c r="D33" s="49">
        <f>D28-D31+D32</f>
        <v>10955</v>
      </c>
      <c r="E33" s="127" t="s">
        <v>353</v>
      </c>
      <c r="F33" s="554" t="s">
        <v>354</v>
      </c>
      <c r="G33" s="53">
        <f>G32-G31+G28</f>
        <v>4507</v>
      </c>
      <c r="H33" s="53">
        <f>H32-H31+H28</f>
        <v>11743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233</v>
      </c>
      <c r="D34" s="50">
        <f>IF((H33-D33)&gt;0,H33-D33,0)</f>
        <v>788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23</v>
      </c>
      <c r="D35" s="49">
        <f>D36+D37+D38</f>
        <v>112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23</v>
      </c>
      <c r="D36" s="46">
        <v>109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>
        <v>3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210</v>
      </c>
      <c r="D39" s="460">
        <f>+IF((H33-D33-D35)&gt;0,H33-D33-D35,0)</f>
        <v>676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210</v>
      </c>
      <c r="D41" s="52">
        <f>IF(H39=0,IF(D39-D40&gt;0,D39-D40+H40,0),IF(H39-H40&lt;0,H40-H39+D39,0))</f>
        <v>676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4507</v>
      </c>
      <c r="D42" s="53">
        <f>D33+D35+D39</f>
        <v>11743</v>
      </c>
      <c r="E42" s="128" t="s">
        <v>380</v>
      </c>
      <c r="F42" s="129" t="s">
        <v>381</v>
      </c>
      <c r="G42" s="53">
        <f>G39+G33</f>
        <v>4507</v>
      </c>
      <c r="H42" s="53">
        <f>H39+H33</f>
        <v>11743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867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40116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784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B16">
      <selection activeCell="C37" sqref="C3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"ТРАНСТРОЙ - БУРГАС" АД</v>
      </c>
      <c r="C4" s="541" t="s">
        <v>2</v>
      </c>
      <c r="D4" s="541">
        <f>'справка №1-БАЛАНС'!H3</f>
        <v>102003626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01.01.2009-30.09.2009г.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5229</v>
      </c>
      <c r="D10" s="54">
        <v>18613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-8523</v>
      </c>
      <c r="D11" s="54">
        <v>-10234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-961</v>
      </c>
      <c r="D13" s="54">
        <v>-952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>
        <v>-1193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-567</v>
      </c>
      <c r="D15" s="54">
        <v>-161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>
        <v>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>
        <v>-7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>
        <v>-854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-4822</v>
      </c>
      <c r="D20" s="55">
        <f>SUM(D10:D19)</f>
        <v>5214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-787</v>
      </c>
      <c r="D22" s="54">
        <v>-67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>
        <v>65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>
        <v>-370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-253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>
        <v>131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>
        <v>293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-787</v>
      </c>
      <c r="D32" s="55">
        <f>SUM(D22:D31)</f>
        <v>-201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4304</v>
      </c>
      <c r="D36" s="54">
        <v>7933</v>
      </c>
      <c r="E36" s="130"/>
      <c r="F36" s="130"/>
    </row>
    <row r="37" spans="1:6" ht="12">
      <c r="A37" s="332" t="s">
        <v>438</v>
      </c>
      <c r="B37" s="333" t="s">
        <v>439</v>
      </c>
      <c r="C37" s="54">
        <v>-4174</v>
      </c>
      <c r="D37" s="54">
        <v>-5285</v>
      </c>
      <c r="E37" s="130"/>
      <c r="F37" s="130"/>
    </row>
    <row r="38" spans="1:6" ht="12">
      <c r="A38" s="332" t="s">
        <v>440</v>
      </c>
      <c r="B38" s="333" t="s">
        <v>441</v>
      </c>
      <c r="C38" s="54">
        <v>-206</v>
      </c>
      <c r="D38" s="54">
        <v>-390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-123</v>
      </c>
      <c r="D39" s="54">
        <v>-249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>
        <v>-222</v>
      </c>
      <c r="E40" s="130"/>
      <c r="F40" s="130"/>
    </row>
    <row r="41" spans="1:8" ht="12">
      <c r="A41" s="332" t="s">
        <v>446</v>
      </c>
      <c r="B41" s="333" t="s">
        <v>447</v>
      </c>
      <c r="C41" s="54">
        <v>-302</v>
      </c>
      <c r="D41" s="54">
        <v>-93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-501</v>
      </c>
      <c r="D42" s="55">
        <f>SUM(D34:D41)</f>
        <v>1694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-6110</v>
      </c>
      <c r="D43" s="55">
        <f>D42+D32+D20</f>
        <v>6707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7681</v>
      </c>
      <c r="D44" s="132">
        <v>974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1571</v>
      </c>
      <c r="D45" s="55">
        <f>D44+D43</f>
        <v>7681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784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" bottom="0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8">
      <selection activeCell="I11" sqref="I1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"ТРАНСТРОЙ - БУРГАС"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102003626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01.01.2009-30.09.2009г.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88</v>
      </c>
      <c r="D11" s="58">
        <f>'справка №1-БАЛАНС'!H19</f>
        <v>0</v>
      </c>
      <c r="E11" s="58">
        <f>'справка №1-БАЛАНС'!H20</f>
        <v>3698</v>
      </c>
      <c r="F11" s="58">
        <f>'справка №1-БАЛАНС'!H22</f>
        <v>9</v>
      </c>
      <c r="G11" s="58">
        <f>'справка №1-БАЛАНС'!H23</f>
        <v>0</v>
      </c>
      <c r="H11" s="60">
        <v>1445</v>
      </c>
      <c r="I11" s="58">
        <f>'справка №1-БАЛАНС'!H28+'справка №1-БАЛАНС'!H31</f>
        <v>2510</v>
      </c>
      <c r="J11" s="58">
        <f>'справка №1-БАЛАНС'!H29+'справка №1-БАЛАНС'!H32</f>
        <v>-638</v>
      </c>
      <c r="K11" s="60"/>
      <c r="L11" s="344">
        <f>SUM(C11:K11)</f>
        <v>7112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88</v>
      </c>
      <c r="D15" s="61">
        <f aca="true" t="shared" si="2" ref="D15:M15">D11+D12</f>
        <v>0</v>
      </c>
      <c r="E15" s="61">
        <f t="shared" si="2"/>
        <v>3698</v>
      </c>
      <c r="F15" s="61">
        <f t="shared" si="2"/>
        <v>9</v>
      </c>
      <c r="G15" s="61">
        <f t="shared" si="2"/>
        <v>0</v>
      </c>
      <c r="H15" s="61">
        <f t="shared" si="2"/>
        <v>1445</v>
      </c>
      <c r="I15" s="61">
        <f t="shared" si="2"/>
        <v>2510</v>
      </c>
      <c r="J15" s="61">
        <f t="shared" si="2"/>
        <v>-638</v>
      </c>
      <c r="K15" s="61">
        <f t="shared" si="2"/>
        <v>0</v>
      </c>
      <c r="L15" s="344">
        <f t="shared" si="1"/>
        <v>7112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210</v>
      </c>
      <c r="J16" s="345">
        <f>+'справка №1-БАЛАНС'!G32</f>
        <v>0</v>
      </c>
      <c r="K16" s="60"/>
      <c r="L16" s="344">
        <f t="shared" si="1"/>
        <v>210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88</v>
      </c>
      <c r="D29" s="59">
        <f aca="true" t="shared" si="6" ref="D29:M29">D17+D20+D21+D24+D28+D27+D15+D16</f>
        <v>0</v>
      </c>
      <c r="E29" s="59">
        <f t="shared" si="6"/>
        <v>3698</v>
      </c>
      <c r="F29" s="59">
        <f t="shared" si="6"/>
        <v>9</v>
      </c>
      <c r="G29" s="59">
        <f t="shared" si="6"/>
        <v>0</v>
      </c>
      <c r="H29" s="59">
        <f t="shared" si="6"/>
        <v>1445</v>
      </c>
      <c r="I29" s="59">
        <f t="shared" si="6"/>
        <v>2720</v>
      </c>
      <c r="J29" s="59">
        <f t="shared" si="6"/>
        <v>-638</v>
      </c>
      <c r="K29" s="59">
        <f t="shared" si="6"/>
        <v>0</v>
      </c>
      <c r="L29" s="344">
        <f t="shared" si="1"/>
        <v>7322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88</v>
      </c>
      <c r="D32" s="59">
        <f t="shared" si="7"/>
        <v>0</v>
      </c>
      <c r="E32" s="59">
        <f t="shared" si="7"/>
        <v>3698</v>
      </c>
      <c r="F32" s="59">
        <f t="shared" si="7"/>
        <v>9</v>
      </c>
      <c r="G32" s="59">
        <f t="shared" si="7"/>
        <v>0</v>
      </c>
      <c r="H32" s="59">
        <f t="shared" si="7"/>
        <v>1445</v>
      </c>
      <c r="I32" s="59">
        <f t="shared" si="7"/>
        <v>2720</v>
      </c>
      <c r="J32" s="59">
        <f t="shared" si="7"/>
        <v>-638</v>
      </c>
      <c r="K32" s="59">
        <f t="shared" si="7"/>
        <v>0</v>
      </c>
      <c r="L32" s="344">
        <f t="shared" si="1"/>
        <v>7322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868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862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863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G13">
      <selection activeCell="M15" sqref="M1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"ТРАНСТРОЙ - БУРГАС"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102003626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01.01.2009-30.09.2009г.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3878</v>
      </c>
      <c r="E9" s="189"/>
      <c r="F9" s="189"/>
      <c r="G9" s="74">
        <f>D9+E9-F9</f>
        <v>3878</v>
      </c>
      <c r="H9" s="65"/>
      <c r="I9" s="65"/>
      <c r="J9" s="74">
        <f>G9+H9-I9</f>
        <v>3878</v>
      </c>
      <c r="K9" s="65">
        <v>0</v>
      </c>
      <c r="L9" s="65">
        <v>0</v>
      </c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3878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716</v>
      </c>
      <c r="E10" s="189"/>
      <c r="F10" s="189"/>
      <c r="G10" s="74">
        <f aca="true" t="shared" si="2" ref="G10:G39">D10+E10-F10</f>
        <v>716</v>
      </c>
      <c r="H10" s="65"/>
      <c r="I10" s="65"/>
      <c r="J10" s="74">
        <f aca="true" t="shared" si="3" ref="J10:J39">G10+H10-I10</f>
        <v>716</v>
      </c>
      <c r="K10" s="65">
        <v>335</v>
      </c>
      <c r="L10" s="65">
        <v>22</v>
      </c>
      <c r="M10" s="65"/>
      <c r="N10" s="74">
        <f aca="true" t="shared" si="4" ref="N10:N39">K10+L10-M10</f>
        <v>357</v>
      </c>
      <c r="O10" s="65"/>
      <c r="P10" s="65"/>
      <c r="Q10" s="74">
        <f t="shared" si="0"/>
        <v>357</v>
      </c>
      <c r="R10" s="74">
        <f t="shared" si="1"/>
        <v>359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1629</v>
      </c>
      <c r="E11" s="189">
        <v>1247</v>
      </c>
      <c r="F11" s="189"/>
      <c r="G11" s="74">
        <f t="shared" si="2"/>
        <v>2876</v>
      </c>
      <c r="H11" s="65"/>
      <c r="I11" s="65"/>
      <c r="J11" s="74">
        <f t="shared" si="3"/>
        <v>2876</v>
      </c>
      <c r="K11" s="65">
        <v>611</v>
      </c>
      <c r="L11" s="65">
        <v>1411</v>
      </c>
      <c r="M11" s="65"/>
      <c r="N11" s="74">
        <f t="shared" si="4"/>
        <v>2022</v>
      </c>
      <c r="O11" s="65"/>
      <c r="P11" s="65"/>
      <c r="Q11" s="74">
        <f t="shared" si="0"/>
        <v>2022</v>
      </c>
      <c r="R11" s="74">
        <f t="shared" si="1"/>
        <v>854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793</v>
      </c>
      <c r="E12" s="189"/>
      <c r="F12" s="189"/>
      <c r="G12" s="74">
        <f t="shared" si="2"/>
        <v>793</v>
      </c>
      <c r="H12" s="65"/>
      <c r="I12" s="65"/>
      <c r="J12" s="74">
        <f t="shared" si="3"/>
        <v>793</v>
      </c>
      <c r="K12" s="65">
        <v>459</v>
      </c>
      <c r="L12" s="65">
        <v>24</v>
      </c>
      <c r="M12" s="65"/>
      <c r="N12" s="74">
        <f t="shared" si="4"/>
        <v>483</v>
      </c>
      <c r="O12" s="65"/>
      <c r="P12" s="65"/>
      <c r="Q12" s="74">
        <f t="shared" si="0"/>
        <v>483</v>
      </c>
      <c r="R12" s="74">
        <f t="shared" si="1"/>
        <v>310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1078</v>
      </c>
      <c r="E13" s="189">
        <v>884</v>
      </c>
      <c r="F13" s="189"/>
      <c r="G13" s="74">
        <f t="shared" si="2"/>
        <v>1962</v>
      </c>
      <c r="H13" s="65"/>
      <c r="I13" s="65"/>
      <c r="J13" s="74">
        <f t="shared" si="3"/>
        <v>1962</v>
      </c>
      <c r="K13" s="65">
        <v>632</v>
      </c>
      <c r="L13" s="65">
        <v>472</v>
      </c>
      <c r="M13" s="65"/>
      <c r="N13" s="74">
        <f t="shared" si="4"/>
        <v>1104</v>
      </c>
      <c r="O13" s="65"/>
      <c r="P13" s="65"/>
      <c r="Q13" s="74">
        <f t="shared" si="0"/>
        <v>1104</v>
      </c>
      <c r="R13" s="74">
        <f t="shared" si="1"/>
        <v>858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130</v>
      </c>
      <c r="E14" s="189">
        <v>10</v>
      </c>
      <c r="F14" s="189"/>
      <c r="G14" s="74">
        <f t="shared" si="2"/>
        <v>140</v>
      </c>
      <c r="H14" s="65"/>
      <c r="I14" s="65"/>
      <c r="J14" s="74">
        <f t="shared" si="3"/>
        <v>140</v>
      </c>
      <c r="K14" s="65">
        <v>80</v>
      </c>
      <c r="L14" s="65">
        <v>51</v>
      </c>
      <c r="M14" s="65"/>
      <c r="N14" s="74">
        <f t="shared" si="4"/>
        <v>131</v>
      </c>
      <c r="O14" s="65"/>
      <c r="P14" s="65"/>
      <c r="Q14" s="74">
        <f t="shared" si="0"/>
        <v>131</v>
      </c>
      <c r="R14" s="74">
        <f t="shared" si="1"/>
        <v>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864</v>
      </c>
      <c r="B15" s="374" t="s">
        <v>865</v>
      </c>
      <c r="C15" s="456" t="s">
        <v>866</v>
      </c>
      <c r="D15" s="457">
        <v>0</v>
      </c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>
        <v>0</v>
      </c>
      <c r="L15" s="458">
        <v>0</v>
      </c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78</v>
      </c>
      <c r="E16" s="189"/>
      <c r="F16" s="189"/>
      <c r="G16" s="74">
        <f t="shared" si="2"/>
        <v>78</v>
      </c>
      <c r="H16" s="65"/>
      <c r="I16" s="65"/>
      <c r="J16" s="74">
        <f t="shared" si="3"/>
        <v>78</v>
      </c>
      <c r="K16" s="65">
        <v>70</v>
      </c>
      <c r="L16" s="65">
        <v>2</v>
      </c>
      <c r="M16" s="65"/>
      <c r="N16" s="74">
        <f t="shared" si="4"/>
        <v>72</v>
      </c>
      <c r="O16" s="65"/>
      <c r="P16" s="65"/>
      <c r="Q16" s="74">
        <f aca="true" t="shared" si="5" ref="Q16:Q25">N16+O16-P16</f>
        <v>72</v>
      </c>
      <c r="R16" s="74">
        <f aca="true" t="shared" si="6" ref="R16:R25">J16-Q16</f>
        <v>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8302</v>
      </c>
      <c r="E17" s="194">
        <f>SUM(E9:E16)</f>
        <v>2141</v>
      </c>
      <c r="F17" s="194">
        <f>SUM(F9:F16)</f>
        <v>0</v>
      </c>
      <c r="G17" s="74">
        <f t="shared" si="2"/>
        <v>10443</v>
      </c>
      <c r="H17" s="75">
        <f>SUM(H9:H16)</f>
        <v>0</v>
      </c>
      <c r="I17" s="75">
        <f>SUM(I9:I16)</f>
        <v>0</v>
      </c>
      <c r="J17" s="74">
        <f t="shared" si="3"/>
        <v>10443</v>
      </c>
      <c r="K17" s="75">
        <f>SUM(K9:K16)</f>
        <v>2187</v>
      </c>
      <c r="L17" s="75">
        <f>SUM(L9:L16)</f>
        <v>1982</v>
      </c>
      <c r="M17" s="75">
        <f>SUM(M9:M16)</f>
        <v>0</v>
      </c>
      <c r="N17" s="74">
        <f t="shared" si="4"/>
        <v>4169</v>
      </c>
      <c r="O17" s="75">
        <f>SUM(O9:O16)</f>
        <v>0</v>
      </c>
      <c r="P17" s="75">
        <f>SUM(P9:P16)</f>
        <v>0</v>
      </c>
      <c r="Q17" s="74">
        <f t="shared" si="5"/>
        <v>4169</v>
      </c>
      <c r="R17" s="74">
        <f t="shared" si="6"/>
        <v>6274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857</v>
      </c>
      <c r="C27" s="380" t="s">
        <v>586</v>
      </c>
      <c r="D27" s="192">
        <f>SUM(D28:D31)</f>
        <v>357</v>
      </c>
      <c r="E27" s="192">
        <f aca="true" t="shared" si="8" ref="E27:P27">SUM(E28:E31)</f>
        <v>122</v>
      </c>
      <c r="F27" s="192">
        <f t="shared" si="8"/>
        <v>0</v>
      </c>
      <c r="G27" s="71">
        <f t="shared" si="2"/>
        <v>479</v>
      </c>
      <c r="H27" s="70">
        <f t="shared" si="8"/>
        <v>0</v>
      </c>
      <c r="I27" s="70">
        <f t="shared" si="8"/>
        <v>0</v>
      </c>
      <c r="J27" s="71">
        <f t="shared" si="3"/>
        <v>479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479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357</v>
      </c>
      <c r="E28" s="189">
        <v>105</v>
      </c>
      <c r="F28" s="189"/>
      <c r="G28" s="74">
        <f t="shared" si="2"/>
        <v>462</v>
      </c>
      <c r="H28" s="65"/>
      <c r="I28" s="65"/>
      <c r="J28" s="74">
        <f t="shared" si="3"/>
        <v>462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462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>
        <v>17</v>
      </c>
      <c r="F30" s="189"/>
      <c r="G30" s="74">
        <f t="shared" si="2"/>
        <v>17</v>
      </c>
      <c r="H30" s="72"/>
      <c r="I30" s="72"/>
      <c r="J30" s="74">
        <f t="shared" si="3"/>
        <v>17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17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602</v>
      </c>
      <c r="D38" s="194">
        <f>D27+D32+D37</f>
        <v>357</v>
      </c>
      <c r="E38" s="194">
        <f aca="true" t="shared" si="12" ref="E38:P38">E27+E32+E37</f>
        <v>122</v>
      </c>
      <c r="F38" s="194">
        <f t="shared" si="12"/>
        <v>0</v>
      </c>
      <c r="G38" s="74">
        <f t="shared" si="2"/>
        <v>479</v>
      </c>
      <c r="H38" s="75">
        <f t="shared" si="12"/>
        <v>0</v>
      </c>
      <c r="I38" s="75">
        <f t="shared" si="12"/>
        <v>0</v>
      </c>
      <c r="J38" s="74">
        <f t="shared" si="3"/>
        <v>479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479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8659</v>
      </c>
      <c r="E40" s="438">
        <f>E17+E18+E19+E25+E38+E39</f>
        <v>2263</v>
      </c>
      <c r="F40" s="438">
        <f aca="true" t="shared" si="13" ref="F40:R40">F17+F18+F19+F25+F38+F39</f>
        <v>0</v>
      </c>
      <c r="G40" s="438">
        <f t="shared" si="13"/>
        <v>10922</v>
      </c>
      <c r="H40" s="438">
        <f t="shared" si="13"/>
        <v>0</v>
      </c>
      <c r="I40" s="438">
        <f t="shared" si="13"/>
        <v>0</v>
      </c>
      <c r="J40" s="438">
        <f t="shared" si="13"/>
        <v>10922</v>
      </c>
      <c r="K40" s="438">
        <f t="shared" si="13"/>
        <v>2187</v>
      </c>
      <c r="L40" s="438">
        <f t="shared" si="13"/>
        <v>1982</v>
      </c>
      <c r="M40" s="438">
        <f t="shared" si="13"/>
        <v>0</v>
      </c>
      <c r="N40" s="438">
        <f t="shared" si="13"/>
        <v>4169</v>
      </c>
      <c r="O40" s="438">
        <f t="shared" si="13"/>
        <v>0</v>
      </c>
      <c r="P40" s="438">
        <f t="shared" si="13"/>
        <v>0</v>
      </c>
      <c r="Q40" s="438">
        <f t="shared" si="13"/>
        <v>4169</v>
      </c>
      <c r="R40" s="438">
        <f t="shared" si="13"/>
        <v>6753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609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08"/>
      <c r="L44" s="608"/>
      <c r="M44" s="608"/>
      <c r="N44" s="608"/>
      <c r="O44" s="597" t="s">
        <v>784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3">
      <selection activeCell="C105" sqref="C105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611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"ТРАНСТРОЙ - БУРГАС" АД</v>
      </c>
      <c r="C3" s="620"/>
      <c r="D3" s="526" t="s">
        <v>2</v>
      </c>
      <c r="E3" s="107">
        <f>'справка №1-БАЛАНС'!H3</f>
        <v>102003626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01.01.2009-30.09.2009г.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12">
      <c r="A6" s="389" t="s">
        <v>464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332</v>
      </c>
      <c r="D11" s="119">
        <f>SUM(D12:D14)</f>
        <v>0</v>
      </c>
      <c r="E11" s="120">
        <f>SUM(E12:E14)</f>
        <v>332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>
        <v>332</v>
      </c>
      <c r="D12" s="108"/>
      <c r="E12" s="120">
        <f aca="true" t="shared" si="0" ref="E12:E42">C12-D12</f>
        <v>332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>
        <v>1946</v>
      </c>
      <c r="D15" s="108"/>
      <c r="E15" s="120">
        <f t="shared" si="0"/>
        <v>1946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2278</v>
      </c>
      <c r="D19" s="104">
        <f>D11+D15+D16</f>
        <v>0</v>
      </c>
      <c r="E19" s="118">
        <f>E11+E15+E16</f>
        <v>2278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>
        <v>51</v>
      </c>
      <c r="D21" s="108"/>
      <c r="E21" s="120">
        <f t="shared" si="0"/>
        <v>51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290</v>
      </c>
      <c r="D24" s="119">
        <f>SUM(D25:D27)</f>
        <v>0</v>
      </c>
      <c r="E24" s="120">
        <f>SUM(E25:E27)</f>
        <v>290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>
        <v>290</v>
      </c>
      <c r="D25" s="108"/>
      <c r="E25" s="120">
        <f t="shared" si="0"/>
        <v>290</v>
      </c>
      <c r="F25" s="106"/>
    </row>
    <row r="26" spans="1:6" ht="12">
      <c r="A26" s="396" t="s">
        <v>646</v>
      </c>
      <c r="B26" s="397" t="s">
        <v>647</v>
      </c>
      <c r="C26" s="108"/>
      <c r="D26" s="108"/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v>6469</v>
      </c>
      <c r="D28" s="108">
        <v>6759</v>
      </c>
      <c r="E28" s="120">
        <f t="shared" si="0"/>
        <v>-290</v>
      </c>
      <c r="F28" s="106"/>
    </row>
    <row r="29" spans="1:6" ht="12">
      <c r="A29" s="396" t="s">
        <v>652</v>
      </c>
      <c r="B29" s="397" t="s">
        <v>653</v>
      </c>
      <c r="C29" s="108">
        <v>3032</v>
      </c>
      <c r="D29" s="108">
        <v>3032</v>
      </c>
      <c r="E29" s="120">
        <f t="shared" si="0"/>
        <v>0</v>
      </c>
      <c r="F29" s="106"/>
    </row>
    <row r="30" spans="1:6" ht="12">
      <c r="A30" s="396" t="s">
        <v>654</v>
      </c>
      <c r="B30" s="397" t="s">
        <v>655</v>
      </c>
      <c r="C30" s="108"/>
      <c r="D30" s="108"/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/>
      <c r="D31" s="108"/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80</v>
      </c>
      <c r="D33" s="105">
        <f>SUM(D34:D37)</f>
        <v>0</v>
      </c>
      <c r="E33" s="121">
        <f>SUM(E34:E37)</f>
        <v>80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/>
      <c r="D34" s="108"/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/>
      <c r="D35" s="108"/>
      <c r="E35" s="120">
        <f t="shared" si="0"/>
        <v>0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>
        <v>80</v>
      </c>
      <c r="D37" s="108"/>
      <c r="E37" s="120">
        <f t="shared" si="0"/>
        <v>80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/>
      <c r="D42" s="108"/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9871</v>
      </c>
      <c r="D43" s="104">
        <f>D24+D28+D29+D31+D30+D32+D33+D38</f>
        <v>9791</v>
      </c>
      <c r="E43" s="118">
        <f>E24+E28+E29+E31+E30+E32+E33+E38</f>
        <v>80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12200</v>
      </c>
      <c r="D44" s="103">
        <f>D43+D21+D19+D9</f>
        <v>9791</v>
      </c>
      <c r="E44" s="118">
        <f>E43+E21+E19+E9</f>
        <v>2409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3371</v>
      </c>
      <c r="D56" s="103">
        <f>D57+D59</f>
        <v>0</v>
      </c>
      <c r="E56" s="119">
        <f t="shared" si="1"/>
        <v>3371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>
        <v>3371</v>
      </c>
      <c r="D57" s="108"/>
      <c r="E57" s="119">
        <f t="shared" si="1"/>
        <v>3371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/>
      <c r="D64" s="108"/>
      <c r="E64" s="119">
        <f t="shared" si="1"/>
        <v>0</v>
      </c>
      <c r="F64" s="110"/>
    </row>
    <row r="65" spans="1:6" ht="12">
      <c r="A65" s="396" t="s">
        <v>711</v>
      </c>
      <c r="B65" s="397" t="s">
        <v>712</v>
      </c>
      <c r="C65" s="109"/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3371</v>
      </c>
      <c r="D66" s="103">
        <f>D52+D56+D61+D62+D63+D64</f>
        <v>0</v>
      </c>
      <c r="E66" s="119">
        <f t="shared" si="1"/>
        <v>3371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>
        <v>402</v>
      </c>
      <c r="D68" s="108"/>
      <c r="E68" s="119">
        <f t="shared" si="1"/>
        <v>402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/>
      <c r="D72" s="108"/>
      <c r="E72" s="119">
        <f t="shared" si="1"/>
        <v>0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/>
      <c r="D74" s="108"/>
      <c r="E74" s="119">
        <f t="shared" si="1"/>
        <v>0</v>
      </c>
      <c r="F74" s="110"/>
    </row>
    <row r="75" spans="1:16" ht="24">
      <c r="A75" s="396" t="s">
        <v>696</v>
      </c>
      <c r="B75" s="397" t="s">
        <v>726</v>
      </c>
      <c r="C75" s="103">
        <f>C76+C78</f>
        <v>3058</v>
      </c>
      <c r="D75" s="103">
        <f>D76+D78</f>
        <v>1258</v>
      </c>
      <c r="E75" s="103">
        <f>E76+E78</f>
        <v>1800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>
        <v>3058</v>
      </c>
      <c r="D76" s="108">
        <v>1258</v>
      </c>
      <c r="E76" s="119">
        <f t="shared" si="1"/>
        <v>1800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/>
      <c r="D83" s="108"/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11887</v>
      </c>
      <c r="D85" s="104">
        <f>SUM(D86:D90)+D94</f>
        <v>225</v>
      </c>
      <c r="E85" s="104">
        <f>SUM(E86:E90)+E94</f>
        <v>11662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>
        <v>5819</v>
      </c>
      <c r="D87" s="108"/>
      <c r="E87" s="119">
        <f t="shared" si="1"/>
        <v>5819</v>
      </c>
      <c r="F87" s="108"/>
    </row>
    <row r="88" spans="1:6" ht="12">
      <c r="A88" s="396" t="s">
        <v>750</v>
      </c>
      <c r="B88" s="397" t="s">
        <v>751</v>
      </c>
      <c r="C88" s="108">
        <v>5843</v>
      </c>
      <c r="D88" s="108"/>
      <c r="E88" s="119">
        <f t="shared" si="1"/>
        <v>5843</v>
      </c>
      <c r="F88" s="108"/>
    </row>
    <row r="89" spans="1:6" ht="12">
      <c r="A89" s="396" t="s">
        <v>752</v>
      </c>
      <c r="B89" s="397" t="s">
        <v>753</v>
      </c>
      <c r="C89" s="108">
        <v>93</v>
      </c>
      <c r="D89" s="108">
        <v>93</v>
      </c>
      <c r="E89" s="119">
        <f t="shared" si="1"/>
        <v>0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83</v>
      </c>
      <c r="D90" s="103">
        <f>SUM(D91:D93)</f>
        <v>83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>
        <v>83</v>
      </c>
      <c r="D91" s="108">
        <v>83</v>
      </c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/>
      <c r="D92" s="108"/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/>
      <c r="D93" s="108"/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>
        <v>49</v>
      </c>
      <c r="D94" s="108">
        <v>49</v>
      </c>
      <c r="E94" s="119">
        <f t="shared" si="1"/>
        <v>0</v>
      </c>
      <c r="F94" s="108"/>
    </row>
    <row r="95" spans="1:6" ht="12">
      <c r="A95" s="396" t="s">
        <v>762</v>
      </c>
      <c r="B95" s="397" t="s">
        <v>763</v>
      </c>
      <c r="C95" s="108"/>
      <c r="D95" s="108"/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14945</v>
      </c>
      <c r="D96" s="104">
        <f>D85+D80+D75+D71+D95</f>
        <v>1483</v>
      </c>
      <c r="E96" s="104">
        <f>E85+E80+E75+E71+E95</f>
        <v>13462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18718</v>
      </c>
      <c r="D97" s="104">
        <f>D96+D68+D66</f>
        <v>1483</v>
      </c>
      <c r="E97" s="104">
        <f>E96+E68+E66</f>
        <v>17235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>
        <v>507</v>
      </c>
      <c r="D104" s="108"/>
      <c r="E104" s="108"/>
      <c r="F104" s="125">
        <f>C104+D104-E104</f>
        <v>507</v>
      </c>
    </row>
    <row r="105" spans="1:16" ht="12">
      <c r="A105" s="412" t="s">
        <v>779</v>
      </c>
      <c r="B105" s="395" t="s">
        <v>780</v>
      </c>
      <c r="C105" s="103">
        <f>SUM(C102:C104)</f>
        <v>507</v>
      </c>
      <c r="D105" s="103">
        <f>SUM(D102:D104)</f>
        <v>0</v>
      </c>
      <c r="E105" s="103">
        <f>SUM(E102:E104)</f>
        <v>0</v>
      </c>
      <c r="F105" s="103">
        <f>SUM(F102:F104)</f>
        <v>507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782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783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784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1.4960629921259843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B1">
      <selection activeCell="G26" sqref="G26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785</v>
      </c>
      <c r="F2" s="418"/>
      <c r="G2" s="418"/>
      <c r="H2" s="416"/>
      <c r="I2" s="416"/>
    </row>
    <row r="3" spans="1:9" ht="12">
      <c r="A3" s="416"/>
      <c r="B3" s="417"/>
      <c r="C3" s="419" t="s">
        <v>786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"ТРАНСТРОЙ - БУРГАС"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102003626</v>
      </c>
    </row>
    <row r="5" spans="1:9" ht="15">
      <c r="A5" s="501" t="s">
        <v>5</v>
      </c>
      <c r="B5" s="622" t="str">
        <f>'справка №1-БАЛАНС'!E5</f>
        <v>01.01.2009-30.09.2009г.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787</v>
      </c>
    </row>
    <row r="7" spans="1:9" s="520" customFormat="1" ht="12">
      <c r="A7" s="140" t="s">
        <v>464</v>
      </c>
      <c r="B7" s="79"/>
      <c r="C7" s="140" t="s">
        <v>788</v>
      </c>
      <c r="D7" s="141"/>
      <c r="E7" s="142"/>
      <c r="F7" s="143" t="s">
        <v>789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790</v>
      </c>
      <c r="D8" s="82" t="s">
        <v>791</v>
      </c>
      <c r="E8" s="82" t="s">
        <v>792</v>
      </c>
      <c r="F8" s="142" t="s">
        <v>793</v>
      </c>
      <c r="G8" s="144" t="s">
        <v>794</v>
      </c>
      <c r="H8" s="144"/>
      <c r="I8" s="144" t="s">
        <v>795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796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797</v>
      </c>
      <c r="B12" s="90" t="s">
        <v>798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799</v>
      </c>
      <c r="B13" s="90" t="s">
        <v>800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802</v>
      </c>
      <c r="B15" s="90" t="s">
        <v>803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806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797</v>
      </c>
      <c r="B19" s="90" t="s">
        <v>807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808</v>
      </c>
      <c r="B20" s="90" t="s">
        <v>809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810</v>
      </c>
      <c r="B21" s="90" t="s">
        <v>811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812</v>
      </c>
      <c r="B22" s="90" t="s">
        <v>813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814</v>
      </c>
      <c r="B23" s="90" t="s">
        <v>815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816</v>
      </c>
      <c r="B24" s="90" t="s">
        <v>817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818</v>
      </c>
      <c r="B25" s="95" t="s">
        <v>819</v>
      </c>
      <c r="C25" s="98"/>
      <c r="D25" s="98"/>
      <c r="E25" s="98"/>
      <c r="F25" s="98">
        <v>357</v>
      </c>
      <c r="G25" s="98">
        <v>122</v>
      </c>
      <c r="H25" s="98"/>
      <c r="I25" s="434">
        <f t="shared" si="0"/>
        <v>479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820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357</v>
      </c>
      <c r="G26" s="85">
        <f t="shared" si="2"/>
        <v>122</v>
      </c>
      <c r="H26" s="85">
        <f t="shared" si="2"/>
        <v>0</v>
      </c>
      <c r="I26" s="434">
        <f t="shared" si="0"/>
        <v>479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821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783</v>
      </c>
      <c r="B30" s="624"/>
      <c r="C30" s="624"/>
      <c r="D30" s="459" t="s">
        <v>822</v>
      </c>
      <c r="E30" s="623"/>
      <c r="F30" s="623"/>
      <c r="G30" s="623"/>
      <c r="H30" s="420" t="s">
        <v>784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9">
      <selection activeCell="A46" sqref="A46:F46"/>
    </sheetView>
  </sheetViews>
  <sheetFormatPr defaultColWidth="9.00390625" defaultRowHeight="12.75"/>
  <cols>
    <col min="1" max="1" width="39.625" style="509" customWidth="1"/>
    <col min="2" max="2" width="8.125" style="519" customWidth="1"/>
    <col min="3" max="3" width="16.875" style="509" customWidth="1"/>
    <col min="4" max="4" width="17.75390625" style="509" customWidth="1"/>
    <col min="5" max="5" width="18.75390625" style="509" customWidth="1"/>
    <col min="6" max="6" width="17.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823</v>
      </c>
      <c r="B2" s="145"/>
      <c r="C2" s="145"/>
      <c r="D2" s="145"/>
      <c r="E2" s="145"/>
      <c r="F2" s="145"/>
    </row>
    <row r="3" spans="1:6" ht="12.75" customHeight="1">
      <c r="A3" s="145" t="s">
        <v>824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"ТРАНСТРОЙ - БУРГАС" АД</v>
      </c>
      <c r="C5" s="628"/>
      <c r="D5" s="628"/>
      <c r="E5" s="570" t="s">
        <v>2</v>
      </c>
      <c r="F5" s="451">
        <f>'справка №1-БАЛАНС'!H3</f>
        <v>102003626</v>
      </c>
    </row>
    <row r="6" spans="1:13" ht="15" customHeight="1">
      <c r="A6" s="27" t="s">
        <v>825</v>
      </c>
      <c r="B6" s="629" t="str">
        <f>'справка №1-БАЛАНС'!E5</f>
        <v>01.01.2009-30.09.2009г.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826</v>
      </c>
      <c r="B8" s="32" t="s">
        <v>8</v>
      </c>
      <c r="C8" s="33" t="s">
        <v>827</v>
      </c>
      <c r="D8" s="33" t="s">
        <v>828</v>
      </c>
      <c r="E8" s="33" t="s">
        <v>829</v>
      </c>
      <c r="F8" s="33" t="s">
        <v>830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831</v>
      </c>
      <c r="B10" s="35"/>
      <c r="C10" s="429"/>
      <c r="D10" s="429"/>
      <c r="E10" s="429"/>
      <c r="F10" s="429"/>
    </row>
    <row r="11" spans="1:6" ht="18" customHeight="1">
      <c r="A11" s="36" t="s">
        <v>832</v>
      </c>
      <c r="B11" s="37"/>
      <c r="C11" s="429"/>
      <c r="D11" s="429"/>
      <c r="E11" s="429"/>
      <c r="F11" s="429"/>
    </row>
    <row r="12" spans="1:6" ht="14.25" customHeight="1">
      <c r="A12" s="36" t="s">
        <v>874</v>
      </c>
      <c r="B12" s="37"/>
      <c r="C12" s="441">
        <v>4</v>
      </c>
      <c r="D12" s="441">
        <v>100</v>
      </c>
      <c r="E12" s="441"/>
      <c r="F12" s="443">
        <f>C12-E12</f>
        <v>4</v>
      </c>
    </row>
    <row r="13" spans="1:6" ht="12.75">
      <c r="A13" s="36" t="s">
        <v>875</v>
      </c>
      <c r="B13" s="37"/>
      <c r="C13" s="441">
        <v>3</v>
      </c>
      <c r="D13" s="441">
        <v>100</v>
      </c>
      <c r="E13" s="441"/>
      <c r="F13" s="443">
        <f>C13-E13</f>
        <v>3</v>
      </c>
    </row>
    <row r="14" spans="1:6" ht="12.75">
      <c r="A14" s="36" t="s">
        <v>876</v>
      </c>
      <c r="B14" s="37"/>
      <c r="C14" s="441">
        <v>455</v>
      </c>
      <c r="D14" s="441">
        <v>70</v>
      </c>
      <c r="E14" s="441"/>
      <c r="F14" s="443">
        <f>C14-E14</f>
        <v>455</v>
      </c>
    </row>
    <row r="15" spans="1:6" ht="12.75">
      <c r="A15" s="36" t="s">
        <v>553</v>
      </c>
      <c r="B15" s="37"/>
      <c r="C15" s="441"/>
      <c r="D15" s="441"/>
      <c r="E15" s="441"/>
      <c r="F15" s="443">
        <f aca="true" t="shared" si="0" ref="F15:F26">C15-E15</f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835</v>
      </c>
      <c r="C27" s="429">
        <f>SUM(C12:C26)</f>
        <v>462</v>
      </c>
      <c r="D27" s="429"/>
      <c r="E27" s="429">
        <f>SUM(E12:E26)</f>
        <v>0</v>
      </c>
      <c r="F27" s="442">
        <f>SUM(F12:F26)</f>
        <v>462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877</v>
      </c>
      <c r="B46" s="40"/>
      <c r="C46" s="441">
        <v>17</v>
      </c>
      <c r="D46" s="441">
        <v>33</v>
      </c>
      <c r="E46" s="441"/>
      <c r="F46" s="443">
        <f>C46-E46</f>
        <v>17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839</v>
      </c>
      <c r="C61" s="429">
        <f>SUM(C46:C60)</f>
        <v>17</v>
      </c>
      <c r="D61" s="429"/>
      <c r="E61" s="429">
        <f>SUM(E46:E60)</f>
        <v>0</v>
      </c>
      <c r="F61" s="442">
        <f>SUM(F46:F60)</f>
        <v>17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843</v>
      </c>
      <c r="B79" s="39" t="s">
        <v>844</v>
      </c>
      <c r="C79" s="429">
        <f>C78+C61+C44+C27</f>
        <v>479</v>
      </c>
      <c r="D79" s="429"/>
      <c r="E79" s="429">
        <f>E78+E61+E44+E27</f>
        <v>0</v>
      </c>
      <c r="F79" s="442">
        <f>F78+F61+F44+F27</f>
        <v>479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832</v>
      </c>
      <c r="B81" s="40"/>
      <c r="C81" s="429"/>
      <c r="D81" s="429"/>
      <c r="E81" s="429"/>
      <c r="F81" s="442"/>
    </row>
    <row r="82" spans="1:6" ht="12.75">
      <c r="A82" s="36" t="s">
        <v>833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0" t="s">
        <v>853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861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12:F26 C63:F77 C82:F96 C99:F113 C116:F130 C46:F60">
      <formula1>0</formula1>
      <formula2>9999999999999990</formula2>
    </dataValidation>
  </dataValidations>
  <printOptions horizontalCentered="1" verticalCentered="1"/>
  <pageMargins left="0.5905511811023623" right="0.5905511811023623" top="0.2362204724409449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Rosiza</cp:lastModifiedBy>
  <cp:lastPrinted>2009-10-31T14:58:04Z</cp:lastPrinted>
  <dcterms:created xsi:type="dcterms:W3CDTF">2000-06-29T12:02:40Z</dcterms:created>
  <dcterms:modified xsi:type="dcterms:W3CDTF">2009-11-03T09:15:03Z</dcterms:modified>
  <cp:category/>
  <cp:version/>
  <cp:contentType/>
  <cp:contentStatus/>
</cp:coreProperties>
</file>