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<sst xmlns="http://schemas.openxmlformats.org/spreadsheetml/2006/main" count="1061" uniqueCount="879">
  <si>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</si>
  <si>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</si>
  <si>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</si>
  <si>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</si>
  <si>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</si>
  <si>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</si>
  <si>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</si>
  <si>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</si>
  <si>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</si>
  <si>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</si>
  <si>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</si>
  <si>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</si>
  <si>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</si>
  <si>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</si>
  <si>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</si>
  <si>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</si>
  <si>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</si>
  <si>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</si>
  <si>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</si>
  <si>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</si>
  <si>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</si>
  <si>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</si>
  <si>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</si>
  <si>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</si>
  <si>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</si>
  <si>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</si>
  <si>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</si>
  <si>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</si>
  <si>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</si>
  <si>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</si>
  <si>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</si>
  <si>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</si>
  <si>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</si>
  <si>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</si>
  <si>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</si>
  <si>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</si>
  <si>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</si>
  <si>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</si>
  <si>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</si>
  <si>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</si>
  <si>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</si>
  <si>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</si>
  <si>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</si>
  <si>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</si>
  <si>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</si>
  <si>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</si>
  <si>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</si>
  <si>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</si>
  <si>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</si>
  <si>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</si>
  <si>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</si>
  <si>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</si>
  <si>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</si>
  <si>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</si>
  <si>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</si>
  <si>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</si>
  <si>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</si>
  <si>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</si>
  <si>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</si>
  <si>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</si>
  <si>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</si>
  <si>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</si>
  <si>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</si>
  <si>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</si>
  <si>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</si>
  <si>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</si>
  <si>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</si>
  <si>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</si>
  <si>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</si>
  <si>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</si>
  <si>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</si>
  <si>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</si>
  <si>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</si>
  <si>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</si>
  <si>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</si>
  <si>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</si>
  <si>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</si>
  <si>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</si>
  <si>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</si>
  <si>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</si>
  <si>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</si>
  <si>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</si>
  <si>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</si>
  <si>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</si>
  <si>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</si>
  <si>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</si>
  <si>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</si>
  <si>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</si>
  <si>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</si>
  <si>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</si>
  <si>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</si>
  <si>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</si>
  <si>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</si>
  <si>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</si>
  <si>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</si>
  <si>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</si>
  <si>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</si>
  <si>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</si>
  <si>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</si>
  <si>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</si>
  <si>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</si>
  <si>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</si>
  <si>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</si>
  <si>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</si>
  <si>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</si>
  <si>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</si>
  <si>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</si>
  <si>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</si>
  <si>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</si>
  <si>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</si>
  <si>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</si>
  <si>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</si>
  <si>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</si>
  <si>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</si>
  <si>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</si>
  <si>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</si>
  <si>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</si>
  <si>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</si>
  <si>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</si>
  <si>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</si>
  <si>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</si>
  <si>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</si>
  <si>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</si>
  <si>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</si>
  <si>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</si>
  <si>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</si>
  <si>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</si>
  <si>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</si>
  <si>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</si>
  <si>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</si>
  <si>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</si>
  <si>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</si>
  <si>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</si>
  <si>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</si>
  <si>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</si>
  <si>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</si>
  <si>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</si>
  <si>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</si>
  <si>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</si>
  <si>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</si>
  <si>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</si>
  <si>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</si>
  <si>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</si>
  <si>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</si>
  <si>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</si>
  <si>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</si>
  <si>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</si>
  <si>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</si>
  <si>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</si>
  <si>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</si>
  <si>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</si>
  <si>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</si>
  <si>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</si>
  <si>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</si>
  <si>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</si>
  <si>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</si>
  <si>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</si>
  <si>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</si>
  <si>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</si>
  <si>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</si>
  <si>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</si>
  <si>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</si>
  <si>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</si>
  <si>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</si>
  <si>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</si>
  <si>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</si>
  <si>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</si>
  <si>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</si>
  <si>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</si>
  <si>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</si>
  <si>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</si>
  <si>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</si>
  <si>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</si>
  <si>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</si>
  <si>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</si>
  <si>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</si>
  <si>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</si>
  <si>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</si>
  <si>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</si>
  <si>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</si>
  <si>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</si>
  <si>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</si>
  <si>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</si>
  <si>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</si>
  <si>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</si>
  <si>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</si>
  <si>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</si>
  <si>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</si>
  <si>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</si>
  <si>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</si>
  <si>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</si>
  <si>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</si>
  <si>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</si>
  <si>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</si>
  <si>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</si>
  <si>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</si>
  <si>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</si>
  <si>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</si>
  <si>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</si>
  <si>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</si>
  <si>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</si>
  <si>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</si>
  <si>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</si>
  <si>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</si>
  <si>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</si>
  <si>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</si>
  <si>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</si>
  <si>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</si>
  <si>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</si>
  <si>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</si>
  <si>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</si>
  <si>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</si>
  <si>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</si>
  <si>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</si>
  <si>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</si>
  <si>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</si>
  <si>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</si>
  <si>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</si>
  <si>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</si>
  <si>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</si>
  <si>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</si>
  <si>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</si>
  <si>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</si>
  <si>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</si>
  <si>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</si>
  <si>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</si>
  <si>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</si>
  <si>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</si>
  <si>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</si>
  <si>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</si>
  <si>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</si>
  <si>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</si>
  <si>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</si>
  <si>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</si>
  <si>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</si>
  <si>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</si>
  <si>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</si>
  <si>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</si>
  <si>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</si>
  <si>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</si>
  <si>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</si>
  <si>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</si>
  <si>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</si>
  <si>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</si>
  <si>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</si>
  <si>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</si>
  <si>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</si>
  <si>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</si>
  <si>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</si>
  <si>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</si>
  <si>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</si>
  <si>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</si>
  <si>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</si>
  <si>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</si>
  <si>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</si>
  <si>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</si>
  <si>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</si>
  <si>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</si>
  <si>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</si>
  <si>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</si>
  <si>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</si>
  <si>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</si>
  <si>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</si>
  <si>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</si>
  <si>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</si>
  <si>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</si>
  <si>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</si>
  <si>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</si>
  <si>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</si>
  <si>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</si>
  <si>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</si>
  <si>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</si>
  <si>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</si>
  <si>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</si>
  <si>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</si>
  <si>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</si>
  <si>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</si>
  <si>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</si>
  <si>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</si>
  <si>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</si>
  <si>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</si>
  <si>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</si>
  <si>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</si>
  <si>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</si>
  <si>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</si>
  <si>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</si>
  <si>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</si>
  <si>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</si>
  <si>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</si>
  <si>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</si>
  <si>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</si>
  <si>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</si>
  <si>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</si>
  <si>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</si>
  <si>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</si>
  <si>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</si>
  <si>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</si>
  <si>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</si>
  <si>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</si>
  <si>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</si>
  <si>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</si>
  <si>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</si>
  <si>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</si>
  <si>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</si>
  <si>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</si>
  <si>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</si>
  <si>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</si>
  <si>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</si>
  <si>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</si>
  <si>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</si>
  <si>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</si>
  <si>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</si>
  <si>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</si>
  <si>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</si>
  <si>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</si>
  <si>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</si>
  <si>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</si>
  <si>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</si>
  <si>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</si>
  <si>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</si>
  <si>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</si>
  <si>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</si>
  <si>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</si>
  <si>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</si>
  <si>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</si>
  <si>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</si>
  <si>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</si>
  <si>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</si>
  <si>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</si>
  <si>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</si>
  <si>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</si>
  <si>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</si>
  <si>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</si>
  <si>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</si>
  <si>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</si>
  <si>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</si>
  <si>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</si>
  <si>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</si>
  <si>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</si>
  <si>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</si>
  <si>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</si>
  <si>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</si>
  <si>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</si>
  <si>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</si>
  <si>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</si>
  <si>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</si>
  <si>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</si>
  <si>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</si>
  <si>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</si>
  <si>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</si>
  <si>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</si>
  <si>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</si>
  <si>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</si>
  <si>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</si>
  <si>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</si>
  <si>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</si>
  <si>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</si>
  <si>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</si>
  <si>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</si>
  <si>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</si>
  <si>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</si>
  <si>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</si>
  <si>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</si>
  <si>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</si>
  <si>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</si>
  <si>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</si>
  <si>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</si>
  <si>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</si>
  <si>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</si>
  <si>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</si>
  <si>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</si>
  <si>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</si>
  <si>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</si>
  <si>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</si>
  <si>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</si>
  <si>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</si>
  <si>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</si>
  <si>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</si>
  <si>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</si>
  <si>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</si>
  <si>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</si>
  <si>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</si>
  <si>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</si>
  <si>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</si>
  <si>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</si>
  <si>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</si>
  <si>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</si>
  <si>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</si>
  <si>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</si>
  <si>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</si>
  <si>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</si>
  <si>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</si>
  <si>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</si>
  <si>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</si>
  <si>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</si>
  <si>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</si>
  <si>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</si>
  <si>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</si>
  <si>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</si>
  <si>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</si>
  <si>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</si>
  <si>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</si>
  <si>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</si>
  <si>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</si>
  <si>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</si>
  <si>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</si>
  <si>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</si>
  <si>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</si>
  <si>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</si>
  <si>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</si>
  <si>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</si>
  <si>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</si>
  <si>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</si>
  <si>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</si>
  <si>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</si>
  <si>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</si>
  <si>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</si>
  <si>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</si>
  <si>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</si>
  <si>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</si>
  <si>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</si>
  <si>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</si>
  <si>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</si>
  <si>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</si>
  <si>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</si>
  <si>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</si>
  <si>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</si>
  <si>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</si>
  <si>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</si>
  <si>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</si>
  <si>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</si>
  <si>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</si>
  <si>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</si>
  <si>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</si>
  <si>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</si>
  <si>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</si>
  <si>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</si>
  <si>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</si>
  <si>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</si>
  <si>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</si>
  <si>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</si>
  <si>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</si>
  <si>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</si>
  <si>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</si>
  <si>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</si>
  <si>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</si>
  <si>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</si>
  <si>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</si>
  <si>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</si>
  <si>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</si>
  <si>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</si>
  <si>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</si>
  <si>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</si>
  <si>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</si>
  <si>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</si>
  <si>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</si>
  <si>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</si>
  <si>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</si>
  <si>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</si>
  <si>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</si>
  <si>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</si>
  <si>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</si>
  <si>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</si>
  <si>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</si>
  <si>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</si>
  <si>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</si>
  <si>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</si>
  <si>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</si>
  <si>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</si>
  <si>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</si>
  <si>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</si>
  <si>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</si>
  <si>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</si>
  <si>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</si>
  <si>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</si>
  <si>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</si>
  <si>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</si>
  <si>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</si>
  <si>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</si>
  <si>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</si>
  <si>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</si>
  <si>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</si>
  <si>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</si>
  <si>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</si>
  <si>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</si>
  <si>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</si>
  <si>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</si>
  <si>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</si>
  <si>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</si>
  <si>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</si>
  <si>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</si>
  <si>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</si>
  <si>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</si>
  <si>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</si>
  <si>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</si>
  <si>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</si>
  <si>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</si>
  <si>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</si>
  <si>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</si>
  <si>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</si>
  <si>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</si>
  <si>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</si>
  <si>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</si>
  <si>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</si>
  <si>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</si>
  <si>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</si>
  <si>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</si>
  <si>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</si>
  <si>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</si>
  <si>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</si>
  <si>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</si>
  <si>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</si>
  <si>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</si>
  <si>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</si>
  <si>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</si>
  <si>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</si>
  <si>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</si>
  <si>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</si>
  <si>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</si>
  <si>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</si>
  <si>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</si>
  <si>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</si>
  <si>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</si>
  <si>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</si>
  <si>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</si>
  <si>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</si>
  <si>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</si>
  <si>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</si>
  <si>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</si>
  <si>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</si>
  <si>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</si>
  <si>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</si>
  <si>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</si>
  <si>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</si>
  <si>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</si>
  <si>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</si>
  <si>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</si>
  <si>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</si>
  <si>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</si>
  <si>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</si>
  <si>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</si>
  <si>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</si>
  <si>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</si>
  <si>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</si>
  <si>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</si>
  <si>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</si>
  <si>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</si>
  <si>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</si>
  <si>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</si>
  <si>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</si>
  <si>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</si>
  <si>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</si>
  <si>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</si>
  <si>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</si>
  <si>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</si>
  <si>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</si>
  <si>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</si>
  <si>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</si>
  <si>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</si>
  <si>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</si>
  <si>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</si>
  <si>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</si>
  <si>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</si>
  <si>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</si>
  <si>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</si>
  <si>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</si>
  <si>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</si>
  <si>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</si>
  <si>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</si>
  <si>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</si>
  <si>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</si>
  <si>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</si>
  <si>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</si>
  <si>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</si>
  <si>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</si>
  <si>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</si>
  <si>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</si>
  <si>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</si>
  <si>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</si>
  <si>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</si>
  <si>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</si>
  <si>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</si>
  <si>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</si>
  <si>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</si>
  <si>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</si>
  <si>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</si>
  <si>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</si>
  <si>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</si>
  <si>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</si>
  <si>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</si>
  <si>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</si>
  <si>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</si>
  <si>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</si>
  <si>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</si>
  <si>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</si>
  <si>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</si>
  <si>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</si>
  <si>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</si>
  <si>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</si>
  <si>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</si>
  <si>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</si>
  <si>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</si>
  <si>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</si>
  <si>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</si>
  <si>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</si>
  <si>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</si>
  <si>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</si>
  <si>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</si>
  <si>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</si>
  <si>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</si>
  <si>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</si>
  <si>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</si>
  <si>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</si>
  <si>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</si>
  <si>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</si>
  <si>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</si>
  <si>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</si>
  <si>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</si>
  <si>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</si>
  <si>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</si>
  <si>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</si>
  <si>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</si>
  <si>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</si>
  <si>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</si>
  <si>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</si>
  <si>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</si>
  <si>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</si>
  <si>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</si>
  <si>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</si>
  <si>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</si>
  <si>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</si>
  <si>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</si>
  <si>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</si>
  <si>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</si>
  <si>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</si>
  <si>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</si>
  <si>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</si>
  <si>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</si>
  <si>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</si>
  <si>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</si>
  <si>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</si>
  <si>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</si>
  <si>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</si>
  <si>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</si>
  <si>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</si>
  <si>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</si>
  <si>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</si>
  <si>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</si>
  <si>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</si>
  <si>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</si>
  <si>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</si>
  <si>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</si>
  <si>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</si>
  <si>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</si>
  <si>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</si>
  <si>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</si>
  <si>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</si>
  <si>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</si>
  <si>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</si>
  <si>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</si>
  <si>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</si>
  <si>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</si>
  <si>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</si>
  <si>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</si>
  <si>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</si>
  <si>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</si>
  <si>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</si>
  <si>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</si>
  <si>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</si>
  <si>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</si>
  <si>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</si>
  <si>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</si>
  <si>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</si>
  <si>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</si>
  <si>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</si>
  <si>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</si>
  <si>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</si>
  <si>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</si>
  <si>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</si>
  <si>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</si>
  <si>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</si>
  <si>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</si>
  <si>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</si>
  <si>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</si>
  <si>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</si>
  <si>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</si>
  <si>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</si>
  <si>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</si>
  <si>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</si>
  <si>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</si>
  <si>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</si>
  <si>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</si>
  <si>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</si>
  <si>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</si>
  <si>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</si>
  <si>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</si>
  <si>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</si>
  <si>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</si>
  <si>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</si>
  <si>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</si>
  <si>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</si>
  <si>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</si>
  <si>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</si>
  <si>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</si>
  <si>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</si>
  <si>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</si>
  <si>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</si>
  <si>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</si>
  <si>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</si>
  <si>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</si>
  <si>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</si>
  <si>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</si>
  <si>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</si>
  <si>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</si>
  <si>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</si>
  <si>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</si>
  <si>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</si>
  <si>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</si>
  <si>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</si>
  <si>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</si>
  <si>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</si>
  <si>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</si>
  <si>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</si>
  <si>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</si>
  <si>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</si>
  <si>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</si>
  <si>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</si>
  <si>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</si>
  <si>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</si>
  <si>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</si>
  <si>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</si>
  <si>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</si>
  <si>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</si>
  <si>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</si>
  <si>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</si>
  <si>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</si>
  <si>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</si>
  <si>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</si>
  <si>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</si>
  <si>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</si>
  <si>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</si>
  <si>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</si>
  <si>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</si>
  <si>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</si>
  <si>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</si>
  <si>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</si>
  <si>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</si>
  <si>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</si>
  <si>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</si>
  <si>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</si>
  <si>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</si>
  <si>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</si>
  <si>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</si>
  <si>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</si>
  <si>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</si>
  <si>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</si>
  <si>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</si>
  <si>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</si>
  <si>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</si>
  <si>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</si>
  <si>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</si>
  <si>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</si>
  <si>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</si>
  <si>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</si>
  <si>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</si>
  <si>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</si>
  <si>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</si>
  <si>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</si>
  <si>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</si>
  <si>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</si>
  <si>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</si>
  <si>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</si>
  <si>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</si>
  <si>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</si>
  <si>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</si>
  <si>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</si>
  <si>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</si>
  <si>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</si>
  <si>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</si>
  <si>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</si>
  <si>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</si>
  <si>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</si>
  <si>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</si>
  <si>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</si>
  <si>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</si>
  <si>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</si>
  <si>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</si>
  <si>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</si>
  <si>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</si>
  <si>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</si>
  <si>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</si>
  <si>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</si>
  <si>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</si>
  <si>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</si>
  <si>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</si>
  <si>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</si>
  <si>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</si>
  <si>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</si>
  <si>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</si>
  <si>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</si>
  <si>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</si>
  <si>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</si>
  <si>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</si>
  <si>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</si>
  <si>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</si>
  <si>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</si>
  <si>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</si>
  <si>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</si>
  <si>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</si>
  <si>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</si>
  <si>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</si>
  <si>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</si>
  <si>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</si>
  <si>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</si>
  <si>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</si>
  <si>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</si>
  <si>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</si>
  <si>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</si>
  <si>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</si>
  <si>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</si>
  <si>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</si>
  <si>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</si>
  <si>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</si>
  <si>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</si>
  <si>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</si>
  <si>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</si>
  <si>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</si>
  <si>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</si>
  <si>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</si>
  <si>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</si>
  <si>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</si>
  <si>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</si>
  <si>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</si>
  <si>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</si>
  <si>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</si>
  <si>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</si>
  <si>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</si>
  <si>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</si>
  <si>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</si>
  <si>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</si>
  <si>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</si>
  <si>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</si>
  <si>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</si>
  <si>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</si>
  <si>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</si>
  <si>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</si>
  <si>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</si>
  <si>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</si>
  <si>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</si>
  <si>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</si>
  <si>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</si>
  <si>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</si>
  <si>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</si>
  <si>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</si>
  <si>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</si>
  <si>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</si>
  <si>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</si>
  <si>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</si>
  <si>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</si>
  <si>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</si>
  <si>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</si>
  <si>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</si>
  <si>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</si>
  <si>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</si>
  <si>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</si>
  <si>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неконсолидиран: </t>
  </si>
  <si>
    <t>"ТРАНСТРОЙ-БУРГАС" АД</t>
  </si>
  <si>
    <t>неконсолидиран</t>
  </si>
  <si>
    <t>1. "Трансстрой Ойл Пайплайн"ЕООД</t>
  </si>
  <si>
    <t xml:space="preserve">2."Трансстрой консулт" ЕООД </t>
  </si>
  <si>
    <t>1. Рихтер Енжиниърс АД</t>
  </si>
  <si>
    <t>Дата на съставяне: 29.04.2009 г.</t>
  </si>
  <si>
    <t xml:space="preserve">Дата на съставяне:  29.04.2009 г.                                    </t>
  </si>
  <si>
    <t xml:space="preserve">Дата  на съставяне: 29.04.2009 г.                                                                                                                                </t>
  </si>
  <si>
    <t xml:space="preserve">Дата на съставяне: 29.04.2009 г.                         </t>
  </si>
  <si>
    <t>Дата на съставяне:29.04.2009 г.</t>
  </si>
  <si>
    <t>01.01.2009-30.06.2009г.</t>
  </si>
  <si>
    <t xml:space="preserve">Отчетен период: </t>
  </si>
  <si>
    <t>3."Сити пропъртис" АДСИЦ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</si>
</sst>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6" applyFont="1" applyAlignment="1">
      <alignment horizontal="left"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3"/>
  </sheetPr>
  <dimension ref="A1:R186"/>
  <sheetViews>
    <sheetView tabSelected="1" workbookViewId="0" topLeftCell="B1">
      <selection activeCell="E5" sqref="E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866</v>
      </c>
      <c r="F3" s="217" t="s">
        <v>2</v>
      </c>
      <c r="G3" s="172"/>
      <c r="H3" s="461">
        <v>102003626</v>
      </c>
    </row>
    <row r="4" spans="1:8" ht="15">
      <c r="A4" s="582" t="s">
        <v>865</v>
      </c>
      <c r="B4" s="588"/>
      <c r="C4" s="588"/>
      <c r="D4" s="588"/>
      <c r="E4" s="504" t="s">
        <v>867</v>
      </c>
      <c r="F4" s="584" t="s">
        <v>3</v>
      </c>
      <c r="G4" s="585"/>
      <c r="H4" s="461" t="s">
        <v>158</v>
      </c>
    </row>
    <row r="5" spans="1:8" ht="15">
      <c r="A5" s="582" t="s">
        <v>877</v>
      </c>
      <c r="B5" s="583"/>
      <c r="C5" s="583"/>
      <c r="D5" s="583"/>
      <c r="E5" s="505" t="s">
        <v>876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3878</v>
      </c>
      <c r="D11" s="151">
        <v>3878</v>
      </c>
      <c r="E11" s="237" t="s">
        <v>21</v>
      </c>
      <c r="F11" s="242" t="s">
        <v>22</v>
      </c>
      <c r="G11" s="152">
        <v>88</v>
      </c>
      <c r="H11" s="152">
        <v>88</v>
      </c>
    </row>
    <row r="12" spans="1:8" ht="15">
      <c r="A12" s="235" t="s">
        <v>23</v>
      </c>
      <c r="B12" s="241" t="s">
        <v>24</v>
      </c>
      <c r="C12" s="151">
        <v>367</v>
      </c>
      <c r="D12" s="151">
        <v>381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f>3165-1183-1</f>
        <v>1981</v>
      </c>
      <c r="D13" s="151">
        <v>1018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318</v>
      </c>
      <c r="D14" s="151">
        <v>334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1183</v>
      </c>
      <c r="D15" s="151">
        <v>446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54</v>
      </c>
      <c r="D16" s="151">
        <v>50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>
        <v>0</v>
      </c>
      <c r="E17" s="243" t="s">
        <v>45</v>
      </c>
      <c r="F17" s="245" t="s">
        <v>46</v>
      </c>
      <c r="G17" s="154">
        <f>G11+G14+G15+G16</f>
        <v>88</v>
      </c>
      <c r="H17" s="154">
        <f>H11+H14+H15+H16</f>
        <v>88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</v>
      </c>
      <c r="D18" s="151">
        <v>8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7782</v>
      </c>
      <c r="D19" s="155">
        <f>SUM(D11:D18)</f>
        <v>6115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3698</v>
      </c>
      <c r="H20" s="158">
        <v>3698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1454</v>
      </c>
      <c r="H21" s="156">
        <f>SUM(H22:H24)</f>
        <v>1454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9</v>
      </c>
      <c r="H22" s="152">
        <v>9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1445</v>
      </c>
      <c r="H24" s="152">
        <v>1445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5152</v>
      </c>
      <c r="H25" s="154">
        <f>H19+H20+H21</f>
        <v>5152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10</v>
      </c>
      <c r="D26" s="151">
        <v>10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10</v>
      </c>
      <c r="D27" s="155">
        <f>SUM(D23:D26)</f>
        <v>10</v>
      </c>
      <c r="E27" s="253" t="s">
        <v>82</v>
      </c>
      <c r="F27" s="242" t="s">
        <v>83</v>
      </c>
      <c r="G27" s="154">
        <f>SUM(G28:G30)</f>
        <v>1872</v>
      </c>
      <c r="H27" s="154">
        <f>SUM(H28:H30)</f>
        <v>1196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2510</v>
      </c>
      <c r="H28" s="152">
        <v>1834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-638</v>
      </c>
      <c r="H29" s="316">
        <v>-638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676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-190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1682</v>
      </c>
      <c r="H33" s="154">
        <f>H27+H31+H32</f>
        <v>1872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104</v>
      </c>
      <c r="C34" s="155">
        <f>SUM(C35:C38)</f>
        <v>479</v>
      </c>
      <c r="D34" s="155">
        <f>SUM(D35:D38)</f>
        <v>479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462</v>
      </c>
      <c r="D35" s="151">
        <v>462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6922</v>
      </c>
      <c r="H36" s="154">
        <f>H25+H17+H33</f>
        <v>7112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17</v>
      </c>
      <c r="D37" s="151">
        <v>17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3032</v>
      </c>
      <c r="H44" s="152">
        <v>1158</v>
      </c>
    </row>
    <row r="45" spans="1:15" ht="15">
      <c r="A45" s="235" t="s">
        <v>135</v>
      </c>
      <c r="B45" s="249" t="s">
        <v>136</v>
      </c>
      <c r="C45" s="155">
        <f>C34+C39+C44</f>
        <v>479</v>
      </c>
      <c r="D45" s="155">
        <f>D34+D39+D44</f>
        <v>479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332</v>
      </c>
      <c r="D47" s="151">
        <v>502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3032</v>
      </c>
      <c r="H49" s="154">
        <f>SUM(H43:H48)</f>
        <v>1158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80</v>
      </c>
      <c r="D50" s="151">
        <v>80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412</v>
      </c>
      <c r="D51" s="155">
        <f>SUM(D47:D50)</f>
        <v>582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402</v>
      </c>
      <c r="H53" s="152">
        <v>402</v>
      </c>
    </row>
    <row r="54" spans="1:8" ht="15">
      <c r="A54" s="235" t="s">
        <v>165</v>
      </c>
      <c r="B54" s="249" t="s">
        <v>166</v>
      </c>
      <c r="C54" s="151">
        <v>51</v>
      </c>
      <c r="D54" s="151">
        <v>51</v>
      </c>
      <c r="E54" s="237" t="s">
        <v>167</v>
      </c>
      <c r="F54" s="245" t="s">
        <v>168</v>
      </c>
      <c r="G54" s="152">
        <v>685</v>
      </c>
      <c r="H54" s="152">
        <v>685</v>
      </c>
    </row>
    <row r="55" spans="1:18" ht="25.5">
      <c r="A55" s="269" t="s">
        <v>169</v>
      </c>
      <c r="B55" s="270" t="s">
        <v>170</v>
      </c>
      <c r="C55" s="155">
        <f>C19+C20+C21+C27+C32+C45+C51+C53+C54</f>
        <v>8734</v>
      </c>
      <c r="D55" s="155">
        <f>D19+D20+D21+D27+D32+D45+D51+D53+D54</f>
        <v>7237</v>
      </c>
      <c r="E55" s="237" t="s">
        <v>171</v>
      </c>
      <c r="F55" s="261" t="s">
        <v>172</v>
      </c>
      <c r="G55" s="154">
        <f>G49+G51+G52+G53+G54</f>
        <v>4119</v>
      </c>
      <c r="H55" s="154">
        <f>H49+H51+H52+H53+H54</f>
        <v>2245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1951</v>
      </c>
      <c r="D58" s="151">
        <v>2230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2776</v>
      </c>
      <c r="H59" s="152">
        <v>2942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2766</v>
      </c>
      <c r="D61" s="151">
        <v>1146</v>
      </c>
      <c r="E61" s="243" t="s">
        <v>188</v>
      </c>
      <c r="F61" s="272" t="s">
        <v>189</v>
      </c>
      <c r="G61" s="154">
        <f>SUM(G62:G68)</f>
        <v>10910</v>
      </c>
      <c r="H61" s="154">
        <f>SUM(H62:H68)</f>
        <v>13422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>
        <v>203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4717</v>
      </c>
      <c r="D64" s="155">
        <f>SUM(D58:D63)</f>
        <v>3376</v>
      </c>
      <c r="E64" s="237" t="s">
        <v>199</v>
      </c>
      <c r="F64" s="242" t="s">
        <v>200</v>
      </c>
      <c r="G64" s="152">
        <f>96+2764+1441+56</f>
        <v>4357</v>
      </c>
      <c r="H64" s="152">
        <v>5787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5764</v>
      </c>
      <c r="H65" s="152">
        <v>5377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f>91+8+67</f>
        <v>166</v>
      </c>
      <c r="H66" s="152">
        <v>360</v>
      </c>
    </row>
    <row r="67" spans="1:8" ht="15">
      <c r="A67" s="235" t="s">
        <v>206</v>
      </c>
      <c r="B67" s="241" t="s">
        <v>207</v>
      </c>
      <c r="D67" s="151">
        <v>1563</v>
      </c>
      <c r="E67" s="237" t="s">
        <v>208</v>
      </c>
      <c r="F67" s="242" t="s">
        <v>209</v>
      </c>
      <c r="G67" s="152">
        <f>10+18</f>
        <v>28</v>
      </c>
      <c r="H67" s="152">
        <v>34</v>
      </c>
    </row>
    <row r="68" spans="1:8" ht="15">
      <c r="A68" s="235" t="s">
        <v>210</v>
      </c>
      <c r="B68" s="241" t="s">
        <v>211</v>
      </c>
      <c r="C68" s="151">
        <f>3917-218-412</f>
        <v>3287</v>
      </c>
      <c r="D68" s="151">
        <v>1485</v>
      </c>
      <c r="E68" s="237" t="s">
        <v>212</v>
      </c>
      <c r="F68" s="242" t="s">
        <v>213</v>
      </c>
      <c r="G68" s="152">
        <f>1+41+497+56</f>
        <v>595</v>
      </c>
      <c r="H68" s="152">
        <v>1661</v>
      </c>
    </row>
    <row r="69" spans="1:8" ht="15">
      <c r="A69" s="235" t="s">
        <v>214</v>
      </c>
      <c r="B69" s="241" t="s">
        <v>215</v>
      </c>
      <c r="C69" s="151">
        <f>23+1569+1469</f>
        <v>3061</v>
      </c>
      <c r="D69" s="151">
        <v>3501</v>
      </c>
      <c r="E69" s="251" t="s">
        <v>77</v>
      </c>
      <c r="F69" s="242" t="s">
        <v>216</v>
      </c>
      <c r="G69" s="152">
        <v>206</v>
      </c>
      <c r="H69" s="152">
        <v>1005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233</v>
      </c>
      <c r="H70" s="152">
        <v>508</v>
      </c>
    </row>
    <row r="71" spans="1:18" ht="15">
      <c r="A71" s="235" t="s">
        <v>221</v>
      </c>
      <c r="B71" s="241" t="s">
        <v>222</v>
      </c>
      <c r="C71" s="151">
        <v>150</v>
      </c>
      <c r="D71" s="151">
        <v>69</v>
      </c>
      <c r="E71" s="253" t="s">
        <v>45</v>
      </c>
      <c r="F71" s="273" t="s">
        <v>223</v>
      </c>
      <c r="G71" s="161">
        <f>G59+G60+G61+G69+G70</f>
        <v>14125</v>
      </c>
      <c r="H71" s="161">
        <f>H59+H60+H61+H69+H70</f>
        <v>17877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3242</v>
      </c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>
        <v>2309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SUM(C68:C73)</f>
        <v>9742</v>
      </c>
      <c r="D75" s="155">
        <f>SUM(D67:D74)</f>
        <v>8927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14125</v>
      </c>
      <c r="H79" s="162">
        <f>H71+H74+H75+H76</f>
        <v>17877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1124</v>
      </c>
      <c r="D87" s="151">
        <v>903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849</v>
      </c>
      <c r="D88" s="151">
        <v>6778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1973</v>
      </c>
      <c r="D91" s="155">
        <f>SUM(D87:D90)</f>
        <v>7681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>
        <v>13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16432</v>
      </c>
      <c r="D93" s="155">
        <f>D64+D75+D84+D91+D92</f>
        <v>19997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25166</v>
      </c>
      <c r="D94" s="164">
        <f>D93+D55</f>
        <v>27234</v>
      </c>
      <c r="E94" s="449" t="s">
        <v>269</v>
      </c>
      <c r="F94" s="289" t="s">
        <v>270</v>
      </c>
      <c r="G94" s="165">
        <f>G36+G39+G55+G79</f>
        <v>25166</v>
      </c>
      <c r="H94" s="165">
        <f>H36+H39+H55+H79</f>
        <v>27234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6" t="s">
        <v>272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857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:C73 C23:D26 C30:D30 C35:D38 C40:D44 C47:D50 C53:D54 C58:D63 G62:H70 C79:D83 C87:D90 C92:D92 G11:H13 G74:H76 G22:H24 G28:H28 G31:H31 G19:H19 G43:H48 G51:H54 G59:H60 D67:D74 C20:D21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4"/>
  </sheetPr>
  <dimension ref="A1:R366"/>
  <sheetViews>
    <sheetView workbookViewId="0" topLeftCell="A25">
      <selection activeCell="C41" sqref="C4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8" t="str">
        <f>'справка №1-БАЛАНС'!E3</f>
        <v>"ТРАНСТРОЙ-БУРГАС" АД</v>
      </c>
      <c r="C2" s="578"/>
      <c r="D2" s="578"/>
      <c r="E2" s="578"/>
      <c r="F2" s="580" t="s">
        <v>2</v>
      </c>
      <c r="G2" s="580"/>
      <c r="H2" s="526">
        <f>'справка №1-БАЛАНС'!H3</f>
        <v>102003626</v>
      </c>
    </row>
    <row r="3" spans="1:8" ht="15">
      <c r="A3" s="467" t="s">
        <v>274</v>
      </c>
      <c r="B3" s="578" t="str">
        <f>'справка №1-БАЛАНС'!E4</f>
        <v>неконсолидиран</v>
      </c>
      <c r="C3" s="578"/>
      <c r="D3" s="578"/>
      <c r="E3" s="578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79" t="str">
        <f>'справка №1-БАЛАНС'!E5</f>
        <v>01.01.2009-30.06.2009г.</v>
      </c>
      <c r="C4" s="579"/>
      <c r="D4" s="57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2545</v>
      </c>
      <c r="D9" s="46">
        <v>1987</v>
      </c>
      <c r="E9" s="298" t="s">
        <v>284</v>
      </c>
      <c r="F9" s="549" t="s">
        <v>285</v>
      </c>
      <c r="G9" s="550">
        <v>106</v>
      </c>
      <c r="H9" s="550">
        <v>98</v>
      </c>
    </row>
    <row r="10" spans="1:8" ht="12">
      <c r="A10" s="298" t="s">
        <v>286</v>
      </c>
      <c r="B10" s="299" t="s">
        <v>287</v>
      </c>
      <c r="C10" s="46">
        <v>1313</v>
      </c>
      <c r="D10" s="46">
        <v>6593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473</v>
      </c>
      <c r="D11" s="46">
        <v>449</v>
      </c>
      <c r="E11" s="300" t="s">
        <v>292</v>
      </c>
      <c r="F11" s="549" t="s">
        <v>293</v>
      </c>
      <c r="G11" s="550">
        <v>3520</v>
      </c>
      <c r="H11" s="550">
        <v>11273</v>
      </c>
    </row>
    <row r="12" spans="1:8" ht="12">
      <c r="A12" s="298" t="s">
        <v>294</v>
      </c>
      <c r="B12" s="299" t="s">
        <v>295</v>
      </c>
      <c r="C12" s="46">
        <v>469</v>
      </c>
      <c r="D12" s="46">
        <v>1165</v>
      </c>
      <c r="E12" s="300" t="s">
        <v>77</v>
      </c>
      <c r="F12" s="549" t="s">
        <v>296</v>
      </c>
      <c r="G12" s="550">
        <v>12</v>
      </c>
      <c r="H12" s="550">
        <v>248</v>
      </c>
    </row>
    <row r="13" spans="1:18" ht="12">
      <c r="A13" s="298" t="s">
        <v>297</v>
      </c>
      <c r="B13" s="299" t="s">
        <v>298</v>
      </c>
      <c r="C13" s="46">
        <v>83</v>
      </c>
      <c r="D13" s="46">
        <v>166</v>
      </c>
      <c r="E13" s="301" t="s">
        <v>50</v>
      </c>
      <c r="F13" s="551" t="s">
        <v>299</v>
      </c>
      <c r="G13" s="548">
        <f>SUM(G9:G12)</f>
        <v>3638</v>
      </c>
      <c r="H13" s="548">
        <f>SUM(H9:H12)</f>
        <v>11619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</v>
      </c>
      <c r="D14" s="46">
        <v>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-1620</v>
      </c>
      <c r="D15" s="47">
        <v>-609</v>
      </c>
      <c r="E15" s="296" t="s">
        <v>304</v>
      </c>
      <c r="F15" s="554" t="s">
        <v>305</v>
      </c>
      <c r="G15" s="550"/>
      <c r="H15" s="550">
        <v>2</v>
      </c>
    </row>
    <row r="16" spans="1:8" ht="12">
      <c r="A16" s="298" t="s">
        <v>306</v>
      </c>
      <c r="B16" s="299" t="s">
        <v>307</v>
      </c>
      <c r="C16" s="47">
        <v>82</v>
      </c>
      <c r="D16" s="47">
        <v>758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0</v>
      </c>
      <c r="D18" s="48">
        <v>70</v>
      </c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3347</v>
      </c>
      <c r="D19" s="49">
        <f>SUM(D9:D15)+D16</f>
        <v>10516</v>
      </c>
      <c r="E19" s="304" t="s">
        <v>316</v>
      </c>
      <c r="F19" s="552" t="s">
        <v>317</v>
      </c>
      <c r="G19" s="550">
        <v>30</v>
      </c>
      <c r="H19" s="550">
        <v>122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208</v>
      </c>
      <c r="D22" s="46">
        <v>338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2</v>
      </c>
      <c r="D24" s="46">
        <v>7</v>
      </c>
      <c r="E24" s="301" t="s">
        <v>102</v>
      </c>
      <c r="F24" s="554" t="s">
        <v>333</v>
      </c>
      <c r="G24" s="548">
        <f>SUM(G19:G23)</f>
        <v>30</v>
      </c>
      <c r="H24" s="548">
        <f>SUM(H19:H23)</f>
        <v>122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301</v>
      </c>
      <c r="D25" s="46">
        <v>94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511</v>
      </c>
      <c r="D26" s="49">
        <f>SUM(D22:D25)</f>
        <v>439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3858</v>
      </c>
      <c r="D28" s="50">
        <f>D26+D19</f>
        <v>10955</v>
      </c>
      <c r="E28" s="127" t="s">
        <v>338</v>
      </c>
      <c r="F28" s="554" t="s">
        <v>339</v>
      </c>
      <c r="G28" s="548">
        <f>G13+G15+G24</f>
        <v>3668</v>
      </c>
      <c r="H28" s="548">
        <f>H13+H15+H24</f>
        <v>11743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788</v>
      </c>
      <c r="E30" s="127" t="s">
        <v>342</v>
      </c>
      <c r="F30" s="554" t="s">
        <v>343</v>
      </c>
      <c r="G30" s="53">
        <f>IF((C28-G28)&gt;0,C28-G28,0)</f>
        <v>190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344</v>
      </c>
      <c r="C31" s="46"/>
      <c r="D31" s="46"/>
      <c r="E31" s="296" t="s">
        <v>856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3858</v>
      </c>
      <c r="D33" s="49">
        <f>D28-D31+D32</f>
        <v>10955</v>
      </c>
      <c r="E33" s="127" t="s">
        <v>352</v>
      </c>
      <c r="F33" s="554" t="s">
        <v>353</v>
      </c>
      <c r="G33" s="53">
        <f>G32-G31+G28</f>
        <v>3668</v>
      </c>
      <c r="H33" s="53">
        <f>H32-H31+H28</f>
        <v>11743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788</v>
      </c>
      <c r="E34" s="128" t="s">
        <v>356</v>
      </c>
      <c r="F34" s="554" t="s">
        <v>357</v>
      </c>
      <c r="G34" s="548">
        <f>IF((C33-G33)&gt;0,C33-G33,0)</f>
        <v>190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112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109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3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676</v>
      </c>
      <c r="E39" s="313" t="s">
        <v>368</v>
      </c>
      <c r="F39" s="558" t="s">
        <v>369</v>
      </c>
      <c r="G39" s="559">
        <f>IF(G34&gt;0,IF(C35+G34&lt;0,0,C35+G34),IF(C34-C35&lt;0,C35-C34,0))</f>
        <v>190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676</v>
      </c>
      <c r="E41" s="127" t="s">
        <v>375</v>
      </c>
      <c r="F41" s="571" t="s">
        <v>376</v>
      </c>
      <c r="G41" s="52">
        <f>IF(C39=0,IF(G39-G40&gt;0,G39-G40+C40,0),IF(C39-C40&lt;0,C40-C39+G40,0))</f>
        <v>190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3858</v>
      </c>
      <c r="D42" s="53">
        <f>D33+D35+D39</f>
        <v>11743</v>
      </c>
      <c r="E42" s="128" t="s">
        <v>379</v>
      </c>
      <c r="F42" s="129" t="s">
        <v>380</v>
      </c>
      <c r="G42" s="53">
        <f>G39+G33</f>
        <v>3858</v>
      </c>
      <c r="H42" s="53">
        <f>H39+H33</f>
        <v>11743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1" t="s">
        <v>863</v>
      </c>
      <c r="B45" s="581"/>
      <c r="C45" s="581"/>
      <c r="D45" s="581"/>
      <c r="E45" s="58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39932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 t="s">
        <v>158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3"/>
  </sheetPr>
  <dimension ref="A1:M102"/>
  <sheetViews>
    <sheetView workbookViewId="0" topLeftCell="B25">
      <selection activeCell="C44" sqref="C4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"ТРАНСТРОЙ-БУРГАС" АД</v>
      </c>
      <c r="C4" s="541" t="s">
        <v>2</v>
      </c>
      <c r="D4" s="541">
        <f>'справка №1-БАЛАНС'!H3</f>
        <v>102003626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01.01.2009-30.06.2009г.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3785</v>
      </c>
      <c r="D10" s="54">
        <v>18613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-7080</v>
      </c>
      <c r="D11" s="54">
        <v>-10234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-875</v>
      </c>
      <c r="D13" s="54">
        <v>-952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-550</v>
      </c>
      <c r="D14" s="54">
        <v>-1193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-278</v>
      </c>
      <c r="D15" s="54">
        <v>-161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-2</v>
      </c>
      <c r="D18" s="54">
        <v>-7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442</v>
      </c>
      <c r="D19" s="54">
        <v>-854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-4558</v>
      </c>
      <c r="D20" s="55">
        <f>SUM(D10:D19)</f>
        <v>5214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-787</v>
      </c>
      <c r="D22" s="54">
        <v>-67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65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>
        <v>-370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>
        <v>-253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131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>
        <v>293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-787</v>
      </c>
      <c r="D32" s="55">
        <f>SUM(D22:D31)</f>
        <v>-201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4304</v>
      </c>
      <c r="D36" s="54">
        <v>7933</v>
      </c>
      <c r="E36" s="130"/>
      <c r="F36" s="130"/>
    </row>
    <row r="37" spans="1:6" ht="12">
      <c r="A37" s="332" t="s">
        <v>437</v>
      </c>
      <c r="B37" s="333" t="s">
        <v>438</v>
      </c>
      <c r="C37" s="54">
        <f>-4287+113</f>
        <v>-4174</v>
      </c>
      <c r="D37" s="54">
        <v>-5285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-113</v>
      </c>
      <c r="D38" s="54">
        <v>-390</v>
      </c>
      <c r="E38" s="130"/>
      <c r="F38" s="130"/>
    </row>
    <row r="39" spans="1:6" ht="12">
      <c r="A39" s="332" t="s">
        <v>441</v>
      </c>
      <c r="B39" s="333" t="s">
        <v>442</v>
      </c>
      <c r="C39" s="54">
        <v>-78</v>
      </c>
      <c r="D39" s="54">
        <v>-249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-222</v>
      </c>
      <c r="E40" s="130"/>
      <c r="F40" s="130"/>
    </row>
    <row r="41" spans="1:8" ht="12">
      <c r="A41" s="332" t="s">
        <v>445</v>
      </c>
      <c r="B41" s="333" t="s">
        <v>446</v>
      </c>
      <c r="C41" s="54">
        <v>-302</v>
      </c>
      <c r="D41" s="54">
        <v>-93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-363</v>
      </c>
      <c r="D42" s="55">
        <f>SUM(D34:D41)</f>
        <v>1694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-5708</v>
      </c>
      <c r="D43" s="55">
        <f>D42+D32+D20</f>
        <v>6707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7681</v>
      </c>
      <c r="D44" s="132">
        <v>974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1973</v>
      </c>
      <c r="D45" s="55">
        <f>D44+D43</f>
        <v>7681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3"/>
  </sheetPr>
  <dimension ref="A1:W537"/>
  <sheetViews>
    <sheetView workbookViewId="0" topLeftCell="B13">
      <selection activeCell="L32" sqref="L3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"ТРАНСТРОЙ-БУРГАС"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102003626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8" t="str">
        <f>'справка №1-БАЛАНС'!E5</f>
        <v>01.01.2009-30.06.2009г.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88</v>
      </c>
      <c r="D11" s="58">
        <f>'справка №1-БАЛАНС'!H19</f>
        <v>0</v>
      </c>
      <c r="E11" s="58">
        <f>'справка №1-БАЛАНС'!H20</f>
        <v>3698</v>
      </c>
      <c r="F11" s="58">
        <f>'справка №1-БАЛАНС'!H22</f>
        <v>9</v>
      </c>
      <c r="G11" s="58">
        <f>'справка №1-БАЛАНС'!H23</f>
        <v>0</v>
      </c>
      <c r="H11" s="60">
        <v>1445</v>
      </c>
      <c r="I11" s="58">
        <f>'справка №1-БАЛАНС'!H28+'справка №1-БАЛАНС'!H31</f>
        <v>2510</v>
      </c>
      <c r="J11" s="58">
        <f>'справка №1-БАЛАНС'!H29+'справка №1-БАЛАНС'!H32</f>
        <v>-638</v>
      </c>
      <c r="K11" s="60"/>
      <c r="L11" s="344">
        <f>SUM(C11:K11)</f>
        <v>7112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88</v>
      </c>
      <c r="D15" s="61">
        <f aca="true" t="shared" si="2" ref="D15:M15">D11+D12</f>
        <v>0</v>
      </c>
      <c r="E15" s="61">
        <f t="shared" si="2"/>
        <v>3698</v>
      </c>
      <c r="F15" s="61">
        <f t="shared" si="2"/>
        <v>9</v>
      </c>
      <c r="G15" s="61">
        <f t="shared" si="2"/>
        <v>0</v>
      </c>
      <c r="H15" s="61">
        <f t="shared" si="2"/>
        <v>1445</v>
      </c>
      <c r="I15" s="61">
        <f t="shared" si="2"/>
        <v>2510</v>
      </c>
      <c r="J15" s="61">
        <f t="shared" si="2"/>
        <v>-638</v>
      </c>
      <c r="K15" s="61">
        <f t="shared" si="2"/>
        <v>0</v>
      </c>
      <c r="L15" s="344">
        <f t="shared" si="1"/>
        <v>7112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-190</v>
      </c>
      <c r="K16" s="60"/>
      <c r="L16" s="344">
        <f t="shared" si="1"/>
        <v>-190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88</v>
      </c>
      <c r="D29" s="59">
        <f aca="true" t="shared" si="6" ref="D29:M29">D17+D20+D21+D24+D28+D27+D15+D16</f>
        <v>0</v>
      </c>
      <c r="E29" s="59">
        <f t="shared" si="6"/>
        <v>3698</v>
      </c>
      <c r="F29" s="59">
        <f t="shared" si="6"/>
        <v>9</v>
      </c>
      <c r="G29" s="59">
        <f t="shared" si="6"/>
        <v>0</v>
      </c>
      <c r="H29" s="59">
        <f t="shared" si="6"/>
        <v>1445</v>
      </c>
      <c r="I29" s="59">
        <f t="shared" si="6"/>
        <v>2510</v>
      </c>
      <c r="J29" s="59">
        <f t="shared" si="6"/>
        <v>-828</v>
      </c>
      <c r="K29" s="59">
        <f t="shared" si="6"/>
        <v>0</v>
      </c>
      <c r="L29" s="344">
        <f t="shared" si="1"/>
        <v>6922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88</v>
      </c>
      <c r="D32" s="59">
        <f t="shared" si="7"/>
        <v>0</v>
      </c>
      <c r="E32" s="59">
        <f t="shared" si="7"/>
        <v>3698</v>
      </c>
      <c r="F32" s="59">
        <f t="shared" si="7"/>
        <v>9</v>
      </c>
      <c r="G32" s="59">
        <f t="shared" si="7"/>
        <v>0</v>
      </c>
      <c r="H32" s="59">
        <f t="shared" si="7"/>
        <v>1445</v>
      </c>
      <c r="I32" s="59">
        <f t="shared" si="7"/>
        <v>2510</v>
      </c>
      <c r="J32" s="59">
        <f t="shared" si="7"/>
        <v>-828</v>
      </c>
      <c r="K32" s="59">
        <f t="shared" si="7"/>
        <v>0</v>
      </c>
      <c r="L32" s="344">
        <f t="shared" si="1"/>
        <v>6922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864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33"/>
    <pageSetUpPr fitToPage="1"/>
  </sheetPr>
  <dimension ref="A1:AB232"/>
  <sheetViews>
    <sheetView workbookViewId="0" topLeftCell="G13">
      <selection activeCell="R40" sqref="R4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"ТРАНСТРОЙ-БУРГАС"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102003626</v>
      </c>
      <c r="P2" s="483"/>
      <c r="Q2" s="483"/>
      <c r="R2" s="526"/>
    </row>
    <row r="3" spans="1:18" ht="15">
      <c r="A3" s="599" t="s">
        <v>4</v>
      </c>
      <c r="B3" s="600"/>
      <c r="C3" s="602" t="str">
        <f>'справка №1-БАЛАНС'!E5</f>
        <v>01.01.2009-30.06.2009г.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3" t="s">
        <v>529</v>
      </c>
      <c r="R5" s="613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4"/>
      <c r="R6" s="614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3878</v>
      </c>
      <c r="E9" s="189"/>
      <c r="F9" s="189"/>
      <c r="G9" s="74">
        <f>D9+E9-F9</f>
        <v>3878</v>
      </c>
      <c r="H9" s="65"/>
      <c r="I9" s="65"/>
      <c r="J9" s="74">
        <f>G9+H9-I9</f>
        <v>3878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716</v>
      </c>
      <c r="E10" s="189"/>
      <c r="F10" s="189"/>
      <c r="G10" s="74">
        <f aca="true" t="shared" si="2" ref="G10:G39">D10+E10-F10</f>
        <v>716</v>
      </c>
      <c r="H10" s="65"/>
      <c r="I10" s="65"/>
      <c r="J10" s="74">
        <f aca="true" t="shared" si="3" ref="J10:J39">G10+H10-I10</f>
        <v>716</v>
      </c>
      <c r="K10" s="65">
        <v>335</v>
      </c>
      <c r="L10" s="65">
        <v>14</v>
      </c>
      <c r="M10" s="65"/>
      <c r="N10" s="74">
        <f aca="true" t="shared" si="4" ref="N10:N39">K10+L10-M10</f>
        <v>349</v>
      </c>
      <c r="O10" s="65"/>
      <c r="P10" s="65"/>
      <c r="Q10" s="74">
        <f t="shared" si="0"/>
        <v>349</v>
      </c>
      <c r="R10" s="74">
        <f t="shared" si="1"/>
        <v>367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1629</v>
      </c>
      <c r="E11" s="189">
        <v>1247</v>
      </c>
      <c r="F11" s="189"/>
      <c r="G11" s="74">
        <f t="shared" si="2"/>
        <v>2876</v>
      </c>
      <c r="H11" s="65"/>
      <c r="I11" s="65"/>
      <c r="J11" s="74">
        <f t="shared" si="3"/>
        <v>2876</v>
      </c>
      <c r="K11" s="65">
        <v>611</v>
      </c>
      <c r="L11" s="65">
        <v>284</v>
      </c>
      <c r="M11" s="65"/>
      <c r="N11" s="74">
        <f t="shared" si="4"/>
        <v>895</v>
      </c>
      <c r="O11" s="65"/>
      <c r="P11" s="65"/>
      <c r="Q11" s="74">
        <f t="shared" si="0"/>
        <v>895</v>
      </c>
      <c r="R11" s="74">
        <f t="shared" si="1"/>
        <v>1981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793</v>
      </c>
      <c r="E12" s="189"/>
      <c r="F12" s="189"/>
      <c r="G12" s="74">
        <f t="shared" si="2"/>
        <v>793</v>
      </c>
      <c r="H12" s="65"/>
      <c r="I12" s="65"/>
      <c r="J12" s="74">
        <f t="shared" si="3"/>
        <v>793</v>
      </c>
      <c r="K12" s="65">
        <v>459</v>
      </c>
      <c r="L12" s="65">
        <v>16</v>
      </c>
      <c r="M12" s="65"/>
      <c r="N12" s="74">
        <f t="shared" si="4"/>
        <v>475</v>
      </c>
      <c r="O12" s="65"/>
      <c r="P12" s="65"/>
      <c r="Q12" s="74">
        <f t="shared" si="0"/>
        <v>475</v>
      </c>
      <c r="R12" s="74">
        <f t="shared" si="1"/>
        <v>318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1078</v>
      </c>
      <c r="E13" s="189">
        <v>884</v>
      </c>
      <c r="F13" s="189"/>
      <c r="G13" s="74">
        <f t="shared" si="2"/>
        <v>1962</v>
      </c>
      <c r="H13" s="65"/>
      <c r="I13" s="65"/>
      <c r="J13" s="74">
        <f t="shared" si="3"/>
        <v>1962</v>
      </c>
      <c r="K13" s="65">
        <v>632</v>
      </c>
      <c r="L13" s="65">
        <v>147</v>
      </c>
      <c r="M13" s="65"/>
      <c r="N13" s="74">
        <f t="shared" si="4"/>
        <v>779</v>
      </c>
      <c r="O13" s="65"/>
      <c r="P13" s="65"/>
      <c r="Q13" s="74">
        <f t="shared" si="0"/>
        <v>779</v>
      </c>
      <c r="R13" s="74">
        <f t="shared" si="1"/>
        <v>1183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130</v>
      </c>
      <c r="E14" s="189">
        <v>10</v>
      </c>
      <c r="F14" s="189"/>
      <c r="G14" s="74">
        <f t="shared" si="2"/>
        <v>140</v>
      </c>
      <c r="H14" s="65"/>
      <c r="I14" s="65"/>
      <c r="J14" s="74">
        <f t="shared" si="3"/>
        <v>140</v>
      </c>
      <c r="K14" s="65">
        <v>80</v>
      </c>
      <c r="L14" s="65">
        <v>9</v>
      </c>
      <c r="M14" s="65"/>
      <c r="N14" s="74">
        <f t="shared" si="4"/>
        <v>89</v>
      </c>
      <c r="O14" s="65"/>
      <c r="P14" s="65"/>
      <c r="Q14" s="74">
        <f t="shared" si="0"/>
        <v>89</v>
      </c>
      <c r="R14" s="74">
        <f t="shared" si="1"/>
        <v>51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78</v>
      </c>
      <c r="E16" s="189"/>
      <c r="F16" s="189"/>
      <c r="G16" s="74">
        <f t="shared" si="2"/>
        <v>78</v>
      </c>
      <c r="H16" s="65"/>
      <c r="I16" s="65"/>
      <c r="J16" s="74">
        <f t="shared" si="3"/>
        <v>78</v>
      </c>
      <c r="K16" s="65">
        <v>70</v>
      </c>
      <c r="L16" s="65">
        <v>4</v>
      </c>
      <c r="M16" s="65"/>
      <c r="N16" s="74">
        <f t="shared" si="4"/>
        <v>74</v>
      </c>
      <c r="O16" s="65"/>
      <c r="P16" s="65"/>
      <c r="Q16" s="74">
        <f aca="true" t="shared" si="5" ref="Q16:Q25">N16+O16-P16</f>
        <v>74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8302</v>
      </c>
      <c r="E17" s="194">
        <f>SUM(E9:E16)</f>
        <v>2141</v>
      </c>
      <c r="F17" s="194">
        <f>SUM(F9:F16)</f>
        <v>0</v>
      </c>
      <c r="G17" s="74">
        <f t="shared" si="2"/>
        <v>10443</v>
      </c>
      <c r="H17" s="75">
        <f>SUM(H9:H16)</f>
        <v>0</v>
      </c>
      <c r="I17" s="75">
        <f>SUM(I9:I16)</f>
        <v>0</v>
      </c>
      <c r="J17" s="74">
        <f t="shared" si="3"/>
        <v>10443</v>
      </c>
      <c r="K17" s="75">
        <f>SUM(K9:K16)</f>
        <v>2187</v>
      </c>
      <c r="L17" s="75">
        <f>SUM(L9:L16)</f>
        <v>474</v>
      </c>
      <c r="M17" s="75">
        <f>SUM(M9:M16)</f>
        <v>0</v>
      </c>
      <c r="N17" s="74">
        <f t="shared" si="4"/>
        <v>2661</v>
      </c>
      <c r="O17" s="75">
        <f>SUM(O9:O16)</f>
        <v>0</v>
      </c>
      <c r="P17" s="75">
        <f>SUM(P9:P16)</f>
        <v>0</v>
      </c>
      <c r="Q17" s="74">
        <f t="shared" si="5"/>
        <v>2661</v>
      </c>
      <c r="R17" s="74">
        <f t="shared" si="6"/>
        <v>7782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7</v>
      </c>
      <c r="E22" s="189"/>
      <c r="F22" s="189"/>
      <c r="G22" s="74">
        <f t="shared" si="2"/>
        <v>7</v>
      </c>
      <c r="H22" s="65"/>
      <c r="I22" s="65"/>
      <c r="J22" s="74">
        <f t="shared" si="3"/>
        <v>7</v>
      </c>
      <c r="K22" s="65">
        <v>7</v>
      </c>
      <c r="L22" s="65"/>
      <c r="M22" s="65"/>
      <c r="N22" s="74">
        <f t="shared" si="4"/>
        <v>7</v>
      </c>
      <c r="O22" s="65"/>
      <c r="P22" s="65"/>
      <c r="Q22" s="74">
        <f t="shared" si="5"/>
        <v>7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16</v>
      </c>
      <c r="E24" s="189"/>
      <c r="F24" s="189"/>
      <c r="G24" s="74">
        <f t="shared" si="2"/>
        <v>16</v>
      </c>
      <c r="H24" s="65"/>
      <c r="I24" s="65"/>
      <c r="J24" s="74">
        <f t="shared" si="3"/>
        <v>16</v>
      </c>
      <c r="K24" s="65">
        <v>6</v>
      </c>
      <c r="L24" s="65"/>
      <c r="M24" s="65"/>
      <c r="N24" s="74">
        <f t="shared" si="4"/>
        <v>6</v>
      </c>
      <c r="O24" s="65"/>
      <c r="P24" s="65"/>
      <c r="Q24" s="74">
        <f t="shared" si="5"/>
        <v>6</v>
      </c>
      <c r="R24" s="74">
        <f t="shared" si="6"/>
        <v>10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582</v>
      </c>
      <c r="D25" s="190">
        <f>SUM(D21:D24)</f>
        <v>23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23</v>
      </c>
      <c r="H25" s="66">
        <f t="shared" si="7"/>
        <v>0</v>
      </c>
      <c r="I25" s="66">
        <f t="shared" si="7"/>
        <v>0</v>
      </c>
      <c r="J25" s="67">
        <f t="shared" si="3"/>
        <v>23</v>
      </c>
      <c r="K25" s="66">
        <f t="shared" si="7"/>
        <v>13</v>
      </c>
      <c r="L25" s="66">
        <f t="shared" si="7"/>
        <v>0</v>
      </c>
      <c r="M25" s="66">
        <f t="shared" si="7"/>
        <v>0</v>
      </c>
      <c r="N25" s="67">
        <f t="shared" si="4"/>
        <v>13</v>
      </c>
      <c r="O25" s="66">
        <f t="shared" si="7"/>
        <v>0</v>
      </c>
      <c r="P25" s="66">
        <f t="shared" si="7"/>
        <v>0</v>
      </c>
      <c r="Q25" s="67">
        <f t="shared" si="5"/>
        <v>13</v>
      </c>
      <c r="R25" s="67">
        <f t="shared" si="6"/>
        <v>10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854</v>
      </c>
      <c r="C27" s="380" t="s">
        <v>585</v>
      </c>
      <c r="D27" s="192">
        <f>SUM(D28:D31)</f>
        <v>357</v>
      </c>
      <c r="E27" s="192">
        <f aca="true" t="shared" si="8" ref="E27:P27">SUM(E28:E31)</f>
        <v>122</v>
      </c>
      <c r="F27" s="192">
        <f t="shared" si="8"/>
        <v>0</v>
      </c>
      <c r="G27" s="71">
        <f t="shared" si="2"/>
        <v>479</v>
      </c>
      <c r="H27" s="70">
        <f t="shared" si="8"/>
        <v>0</v>
      </c>
      <c r="I27" s="70">
        <f t="shared" si="8"/>
        <v>0</v>
      </c>
      <c r="J27" s="71">
        <f t="shared" si="3"/>
        <v>479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479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357</v>
      </c>
      <c r="E28" s="189">
        <v>105</v>
      </c>
      <c r="F28" s="189"/>
      <c r="G28" s="74">
        <f t="shared" si="2"/>
        <v>462</v>
      </c>
      <c r="H28" s="65"/>
      <c r="I28" s="65"/>
      <c r="J28" s="74">
        <f t="shared" si="3"/>
        <v>462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462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>
        <v>17</v>
      </c>
      <c r="F30" s="189"/>
      <c r="G30" s="74">
        <f t="shared" si="2"/>
        <v>17</v>
      </c>
      <c r="H30" s="72"/>
      <c r="I30" s="72"/>
      <c r="J30" s="74">
        <f t="shared" si="3"/>
        <v>17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601</v>
      </c>
      <c r="D38" s="194">
        <f>D27+D32+D37</f>
        <v>357</v>
      </c>
      <c r="E38" s="194">
        <f aca="true" t="shared" si="12" ref="E38:P38">E27+E32+E37</f>
        <v>122</v>
      </c>
      <c r="F38" s="194">
        <f t="shared" si="12"/>
        <v>0</v>
      </c>
      <c r="G38" s="74">
        <f t="shared" si="2"/>
        <v>479</v>
      </c>
      <c r="H38" s="75">
        <f t="shared" si="12"/>
        <v>0</v>
      </c>
      <c r="I38" s="75">
        <f t="shared" si="12"/>
        <v>0</v>
      </c>
      <c r="J38" s="74">
        <f t="shared" si="3"/>
        <v>479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479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8682</v>
      </c>
      <c r="E40" s="438">
        <f>E17+E18+E19+E25+E38+E39</f>
        <v>2263</v>
      </c>
      <c r="F40" s="438">
        <f aca="true" t="shared" si="13" ref="F40:R40">F17+F18+F19+F25+F38+F39</f>
        <v>0</v>
      </c>
      <c r="G40" s="438">
        <f t="shared" si="13"/>
        <v>10945</v>
      </c>
      <c r="H40" s="438">
        <f t="shared" si="13"/>
        <v>0</v>
      </c>
      <c r="I40" s="438">
        <f t="shared" si="13"/>
        <v>0</v>
      </c>
      <c r="J40" s="438">
        <f t="shared" si="13"/>
        <v>10945</v>
      </c>
      <c r="K40" s="438">
        <f t="shared" si="13"/>
        <v>2200</v>
      </c>
      <c r="L40" s="438">
        <f t="shared" si="13"/>
        <v>474</v>
      </c>
      <c r="M40" s="438">
        <f t="shared" si="13"/>
        <v>0</v>
      </c>
      <c r="N40" s="438">
        <f t="shared" si="13"/>
        <v>2674</v>
      </c>
      <c r="O40" s="438">
        <f t="shared" si="13"/>
        <v>0</v>
      </c>
      <c r="P40" s="438">
        <f t="shared" si="13"/>
        <v>0</v>
      </c>
      <c r="Q40" s="438">
        <f t="shared" si="13"/>
        <v>2674</v>
      </c>
      <c r="R40" s="438">
        <f t="shared" si="13"/>
        <v>8271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0"/>
      <c r="L44" s="610"/>
      <c r="M44" s="610"/>
      <c r="N44" s="610"/>
      <c r="O44" s="611" t="s">
        <v>782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1">
      <selection activeCell="C91" sqref="C9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"ТРАНСТРОЙ-БУРГАС" АД</v>
      </c>
      <c r="C3" s="622"/>
      <c r="D3" s="526" t="s">
        <v>2</v>
      </c>
      <c r="E3" s="107">
        <f>'справка №1-БАЛАНС'!H3</f>
        <v>102003626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01.01.2009-30.06.2009г.</v>
      </c>
      <c r="C4" s="620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51</v>
      </c>
      <c r="D21" s="108"/>
      <c r="E21" s="120">
        <f t="shared" si="0"/>
        <v>51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3287</v>
      </c>
      <c r="D28" s="108">
        <v>3287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3061</v>
      </c>
      <c r="D29" s="108">
        <v>3061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132</v>
      </c>
      <c r="D31" s="108">
        <v>132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18</v>
      </c>
      <c r="D32" s="108">
        <v>18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3242</v>
      </c>
      <c r="D38" s="105">
        <f>SUM(D39:D42)</f>
        <v>3242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>
        <v>39</v>
      </c>
      <c r="D40" s="108">
        <v>39</v>
      </c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3203</v>
      </c>
      <c r="D42" s="108">
        <v>3203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9742</v>
      </c>
      <c r="D43" s="104">
        <f>D24+D28+D29+D31+D30+D32+D33+D38</f>
        <v>9742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9793</v>
      </c>
      <c r="D44" s="103">
        <f>D43+D21+D19+D9</f>
        <v>9742</v>
      </c>
      <c r="E44" s="118">
        <f>E43+E21+E19+E9</f>
        <v>51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>
        <v>0</v>
      </c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2776</v>
      </c>
      <c r="D56" s="103">
        <f>D57+D59</f>
        <v>0</v>
      </c>
      <c r="E56" s="119">
        <f t="shared" si="1"/>
        <v>2776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2776</v>
      </c>
      <c r="D57" s="108"/>
      <c r="E57" s="119">
        <f t="shared" si="1"/>
        <v>2776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>
        <v>0</v>
      </c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>
        <v>0</v>
      </c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2776</v>
      </c>
      <c r="D66" s="103">
        <f>D52+D56+D61+D62+D63+D64</f>
        <v>0</v>
      </c>
      <c r="E66" s="119">
        <f t="shared" si="1"/>
        <v>2776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402</v>
      </c>
      <c r="D68" s="108"/>
      <c r="E68" s="119">
        <f t="shared" si="1"/>
        <v>402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2776</v>
      </c>
      <c r="D75" s="103">
        <f>D76+D78</f>
        <v>0</v>
      </c>
      <c r="E75" s="103">
        <f>E76+E78</f>
        <v>2776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1800</v>
      </c>
      <c r="D76" s="108"/>
      <c r="E76" s="119">
        <f t="shared" si="1"/>
        <v>1800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>
        <v>976</v>
      </c>
      <c r="D78" s="108"/>
      <c r="E78" s="119">
        <f t="shared" si="1"/>
        <v>976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11125</v>
      </c>
      <c r="D85" s="104">
        <f>SUM(D86:D90)+D94</f>
        <v>10495</v>
      </c>
      <c r="E85" s="104">
        <f>SUM(E86:E90)+E94</f>
        <v>630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>
        <v>0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4357</v>
      </c>
      <c r="D87" s="108">
        <v>4357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5764</v>
      </c>
      <c r="D88" s="108">
        <v>5435</v>
      </c>
      <c r="E88" s="119">
        <f t="shared" si="1"/>
        <v>329</v>
      </c>
      <c r="F88" s="108"/>
    </row>
    <row r="89" spans="1:6" ht="12">
      <c r="A89" s="396" t="s">
        <v>750</v>
      </c>
      <c r="B89" s="397" t="s">
        <v>751</v>
      </c>
      <c r="C89" s="108">
        <f>166</f>
        <v>166</v>
      </c>
      <c r="D89" s="108">
        <v>166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810</v>
      </c>
      <c r="D90" s="103">
        <f>SUM(D91:D93)</f>
        <v>509</v>
      </c>
      <c r="E90" s="103">
        <f>SUM(E91:E93)</f>
        <v>301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41</v>
      </c>
      <c r="D91" s="108">
        <v>41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553</v>
      </c>
      <c r="D92" s="108">
        <v>463</v>
      </c>
      <c r="E92" s="119">
        <f t="shared" si="1"/>
        <v>90</v>
      </c>
      <c r="F92" s="108"/>
    </row>
    <row r="93" spans="1:6" ht="12">
      <c r="A93" s="396" t="s">
        <v>666</v>
      </c>
      <c r="B93" s="397" t="s">
        <v>757</v>
      </c>
      <c r="C93" s="108">
        <v>216</v>
      </c>
      <c r="D93" s="108">
        <v>5</v>
      </c>
      <c r="E93" s="119">
        <f t="shared" si="1"/>
        <v>211</v>
      </c>
      <c r="F93" s="108"/>
    </row>
    <row r="94" spans="1:6" ht="12">
      <c r="A94" s="396" t="s">
        <v>758</v>
      </c>
      <c r="B94" s="397" t="s">
        <v>759</v>
      </c>
      <c r="C94" s="108">
        <v>28</v>
      </c>
      <c r="D94" s="108">
        <v>28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224</v>
      </c>
      <c r="D95" s="108"/>
      <c r="E95" s="119">
        <f t="shared" si="1"/>
        <v>224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14125</v>
      </c>
      <c r="D96" s="104">
        <f>D85+D80+D75+D71+D95</f>
        <v>10495</v>
      </c>
      <c r="E96" s="104">
        <f>E85+E80+E75+E71+E95</f>
        <v>3630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17303</v>
      </c>
      <c r="D97" s="104">
        <f>D96+D68+D66</f>
        <v>10495</v>
      </c>
      <c r="E97" s="104">
        <f>E96+E68+E66</f>
        <v>6808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781</v>
      </c>
      <c r="B109" s="616"/>
      <c r="C109" s="616" t="s">
        <v>381</v>
      </c>
      <c r="D109" s="616"/>
      <c r="E109" s="616"/>
      <c r="F109" s="616"/>
    </row>
    <row r="110" spans="1:6" ht="12">
      <c r="A110" s="576">
        <v>39932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782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33"/>
  </sheetPr>
  <dimension ref="A1:P264"/>
  <sheetViews>
    <sheetView workbookViewId="0" topLeftCell="B1">
      <selection activeCell="I26" sqref="I26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"ТРАНСТРОЙ-БУРГАС" АД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102003626</v>
      </c>
    </row>
    <row r="5" spans="1:9" ht="15">
      <c r="A5" s="501" t="s">
        <v>4</v>
      </c>
      <c r="B5" s="624" t="str">
        <f>'справка №1-БАЛАНС'!E5</f>
        <v>01.01.2009-30.06.2009г.</v>
      </c>
      <c r="C5" s="624"/>
      <c r="D5" s="624"/>
      <c r="E5" s="624"/>
      <c r="F5" s="624"/>
      <c r="G5" s="627" t="s">
        <v>3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463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>
        <v>357</v>
      </c>
      <c r="G25" s="98">
        <v>122</v>
      </c>
      <c r="H25" s="98"/>
      <c r="I25" s="434">
        <f t="shared" si="0"/>
        <v>479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357</v>
      </c>
      <c r="G26" s="85">
        <f t="shared" si="2"/>
        <v>122</v>
      </c>
      <c r="H26" s="85">
        <f t="shared" si="2"/>
        <v>0</v>
      </c>
      <c r="I26" s="434">
        <f t="shared" si="0"/>
        <v>479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6"/>
      <c r="C30" s="626"/>
      <c r="D30" s="459" t="s">
        <v>820</v>
      </c>
      <c r="E30" s="625"/>
      <c r="F30" s="625"/>
      <c r="G30" s="625"/>
      <c r="H30" s="420" t="s">
        <v>782</v>
      </c>
      <c r="I30" s="625"/>
      <c r="J30" s="625"/>
    </row>
    <row r="31" spans="1:9" s="521" customFormat="1" ht="12">
      <c r="A31" s="349" t="s">
        <v>158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33"/>
  </sheetPr>
  <dimension ref="A1:P154"/>
  <sheetViews>
    <sheetView workbookViewId="0" topLeftCell="A1">
      <selection activeCell="A14" sqref="A1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"ТРАНСТРОЙ-БУРГАС" АД</v>
      </c>
      <c r="C5" s="630"/>
      <c r="D5" s="630"/>
      <c r="E5" s="570" t="s">
        <v>2</v>
      </c>
      <c r="F5" s="451">
        <f>'справка №1-БАЛАНС'!H3</f>
        <v>102003626</v>
      </c>
    </row>
    <row r="6" spans="1:13" ht="15" customHeight="1">
      <c r="A6" s="27" t="s">
        <v>823</v>
      </c>
      <c r="B6" s="631" t="str">
        <f>'справка №1-БАЛАНС'!E5</f>
        <v>01.01.2009-30.06.2009г.</v>
      </c>
      <c r="C6" s="631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7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4</v>
      </c>
      <c r="D12" s="441">
        <v>100</v>
      </c>
      <c r="E12" s="441"/>
      <c r="F12" s="443">
        <f>C12-E12</f>
        <v>4</v>
      </c>
    </row>
    <row r="13" spans="1:6" ht="12.75">
      <c r="A13" s="36" t="s">
        <v>869</v>
      </c>
      <c r="B13" s="37"/>
      <c r="C13" s="441">
        <v>3</v>
      </c>
      <c r="D13" s="441">
        <v>100</v>
      </c>
      <c r="E13" s="441"/>
      <c r="F13" s="443">
        <f aca="true" t="shared" si="0" ref="F13:F26">C13-E13</f>
        <v>3</v>
      </c>
    </row>
    <row r="14" spans="1:6" ht="12.75">
      <c r="A14" s="36" t="s">
        <v>878</v>
      </c>
      <c r="B14" s="37"/>
      <c r="C14" s="441">
        <v>455</v>
      </c>
      <c r="D14" s="441">
        <v>70</v>
      </c>
      <c r="E14" s="441"/>
      <c r="F14" s="443">
        <f t="shared" si="0"/>
        <v>455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833</v>
      </c>
      <c r="C27" s="429">
        <f>SUM(C12:C26)</f>
        <v>462</v>
      </c>
      <c r="D27" s="429"/>
      <c r="E27" s="429">
        <f>SUM(E12:E26)</f>
        <v>0</v>
      </c>
      <c r="F27" s="442">
        <f>SUM(F12:F26)</f>
        <v>462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577">
        <v>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870</v>
      </c>
      <c r="B46" s="40"/>
      <c r="C46" s="441">
        <v>17</v>
      </c>
      <c r="D46" s="441">
        <v>33</v>
      </c>
      <c r="E46" s="441"/>
      <c r="F46" s="443">
        <f aca="true" t="shared" si="2" ref="F46:F60">C46-E46</f>
        <v>17</v>
      </c>
    </row>
    <row r="47" spans="1:6" ht="12.75">
      <c r="A47" s="36">
        <v>2</v>
      </c>
      <c r="B47" s="40"/>
      <c r="C47" s="441"/>
      <c r="D47" s="441"/>
      <c r="E47" s="441"/>
      <c r="F47" s="443"/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837</v>
      </c>
      <c r="C61" s="429">
        <f>SUM(C46:C60)</f>
        <v>17</v>
      </c>
      <c r="D61" s="429"/>
      <c r="E61" s="429">
        <f>SUM(E46:E60)</f>
        <v>0</v>
      </c>
      <c r="F61" s="442">
        <f>SUM(F46:F60)</f>
        <v>17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479</v>
      </c>
      <c r="D79" s="429"/>
      <c r="E79" s="429">
        <f>E78+E61+E44+E27</f>
        <v>0</v>
      </c>
      <c r="F79" s="442">
        <f>F78+F61+F44+F27</f>
        <v>479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2" t="s">
        <v>850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858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82:F96 C99:F113 C116:F130 C133:F147 C12:F26 C29:F43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Rosiza</cp:lastModifiedBy>
  <cp:lastPrinted>2009-08-03T14:28:11Z</cp:lastPrinted>
  <dcterms:created xsi:type="dcterms:W3CDTF">2000-06-29T12:02:40Z</dcterms:created>
  <dcterms:modified xsi:type="dcterms:W3CDTF">2009-10-29T09:47:52Z</dcterms:modified>
  <cp:category/>
  <cp:version/>
  <cp:contentType/>
  <cp:contentStatus/>
</cp:coreProperties>
</file>